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85" windowHeight="11520"/>
  </bookViews>
  <sheets>
    <sheet name="信息" sheetId="1" r:id="rId1"/>
  </sheets>
  <calcPr calcId="144525"/>
</workbook>
</file>

<file path=xl/sharedStrings.xml><?xml version="1.0" encoding="utf-8"?>
<sst xmlns="http://schemas.openxmlformats.org/spreadsheetml/2006/main" count="19657" uniqueCount="4290">
  <si>
    <t>序号</t>
  </si>
  <si>
    <t>标题</t>
  </si>
  <si>
    <t>发布时间</t>
  </si>
  <si>
    <t>倾向性</t>
  </si>
  <si>
    <t>来源网站</t>
  </si>
  <si>
    <t>作者</t>
  </si>
  <si>
    <t>作者id</t>
  </si>
  <si>
    <t>信息发布地域</t>
  </si>
  <si>
    <t>媒体类型</t>
  </si>
  <si>
    <t>文章类型</t>
  </si>
  <si>
    <t>信源范围</t>
  </si>
  <si>
    <t>阅读数</t>
  </si>
  <si>
    <t>评论/回复数</t>
  </si>
  <si>
    <t>转发数</t>
  </si>
  <si>
    <t>点赞数</t>
  </si>
  <si>
    <t>粉丝量</t>
  </si>
  <si>
    <t>URL</t>
  </si>
  <si>
    <t>摘要</t>
  </si>
  <si>
    <t>关键词</t>
  </si>
  <si>
    <t>小脑形状是很可爱的被裹很紧的三寸金莲。//@给你五分钱面子:拍照我觉得正常，有点搞不懂的是为什么要挨那么近？男女有别，难道不应该保持一定的距离有点边界感吗？可是看相片两女生跟别人手都挨着的，右边这女孩胸都挨着人家手臂了，又不是朋友，第一次见面就挨这么近会不会让人觉得照片上两女生媚洋？</t>
  </si>
  <si>
    <t>2023-10-09 20:15:17</t>
  </si>
  <si>
    <t>中性</t>
  </si>
  <si>
    <t>新浪微博</t>
  </si>
  <si>
    <t>这时候该改名了</t>
  </si>
  <si>
    <t>6719812570</t>
  </si>
  <si>
    <t>浙江</t>
  </si>
  <si>
    <t>微博</t>
  </si>
  <si>
    <t>转评</t>
  </si>
  <si>
    <t>其他媒体</t>
  </si>
  <si>
    <t>0</t>
  </si>
  <si>
    <t>3</t>
  </si>
  <si>
    <t/>
  </si>
  <si>
    <t xml:space="preserve"> </t>
  </si>
  <si>
    <t>//@北欧版阿五羊:造谣的又是那几个老熟人@微博客服@围脖侠 你们是准备继续当帮凶是吗？ //@vita维她时代:支持起诉</t>
  </si>
  <si>
    <t>2023-10-09 17:52:16</t>
  </si>
  <si>
    <t>负面</t>
  </si>
  <si>
    <t>大杯奶茶再来点小烧烤hh</t>
  </si>
  <si>
    <t>6351442736</t>
  </si>
  <si>
    <t>广东</t>
  </si>
  <si>
    <t>12</t>
  </si>
  <si>
    <t>小红树到底谁是xxn 指爱反串的国南[抱抱]</t>
  </si>
  <si>
    <t>2023-10-09 11:35:40</t>
  </si>
  <si>
    <t>嗯嗯小宴</t>
  </si>
  <si>
    <t>6088467914</t>
  </si>
  <si>
    <t>湖南</t>
  </si>
  <si>
    <t>13938</t>
  </si>
  <si>
    <t>转发微博</t>
  </si>
  <si>
    <t>2023-10-09 10:39:31</t>
  </si>
  <si>
    <t>花式羊洋烊</t>
  </si>
  <si>
    <t>3212790022</t>
  </si>
  <si>
    <t>706</t>
  </si>
  <si>
    <t>//@猫猫张圆圆:好肮脏的国男们，造谣传谣荡妇羞辱跑得飞快…</t>
  </si>
  <si>
    <t>2023-10-09 10:02:07</t>
  </si>
  <si>
    <t>Desafinadooo</t>
  </si>
  <si>
    <t>1111707373</t>
  </si>
  <si>
    <t>山西</t>
  </si>
  <si>
    <t>10</t>
  </si>
  <si>
    <t>//@怨男0:[笑cry]一天不造谣虾米会流脓</t>
  </si>
  <si>
    <t>2023-10-09 10:00:18</t>
  </si>
  <si>
    <t>郝闵衦</t>
  </si>
  <si>
    <t>2605061851</t>
  </si>
  <si>
    <t>230</t>
  </si>
  <si>
    <t>2023-10-09 00:50:09</t>
  </si>
  <si>
    <t>犯困少女转生版</t>
  </si>
  <si>
    <t>7798396844</t>
  </si>
  <si>
    <t>美国</t>
  </si>
  <si>
    <t>76</t>
  </si>
  <si>
    <t>最右@国男实践学说 用在杭州被铁链锁喉、被强间生下八孩的妇女做恶意梗图攻击他人，请大家和我一起投诉他（理由可以复制我这条）//@静候节假日:右边拿铁链女做梗图//@国男实践学说:什么叫荡妇羞辱？说㜅是垃圾难道不对吗？李㜅预备役差不多得了[兔子] 查看图片</t>
  </si>
  <si>
    <t>2023-10-08 22:31:28</t>
  </si>
  <si>
    <t>_题海茫茫_</t>
  </si>
  <si>
    <t>7776648208</t>
  </si>
  <si>
    <t>2</t>
  </si>
  <si>
    <t>//@l鱼苗I:造谣的能不能进去啊//@静候节假日:@臭豆腐酿鲱鱼 谣郎你的劣迹怎么和造粪机一样，每天一起源源不断的产生啊？</t>
  </si>
  <si>
    <t>2023-10-08 21:55:23</t>
  </si>
  <si>
    <t>小南重生记</t>
  </si>
  <si>
    <t>2083391745</t>
  </si>
  <si>
    <t>63</t>
  </si>
  <si>
    <t>2023-10-08 18:35:31</t>
  </si>
  <si>
    <t>吃瓜善用水果刀</t>
  </si>
  <si>
    <t>3317195235</t>
  </si>
  <si>
    <t>河南</t>
  </si>
  <si>
    <t>20</t>
  </si>
  <si>
    <t>支持维权</t>
  </si>
  <si>
    <t>2023-10-08 17:38:55</t>
  </si>
  <si>
    <t>木木木木披</t>
  </si>
  <si>
    <t>7518345145</t>
  </si>
  <si>
    <t>57</t>
  </si>
  <si>
    <t>不是吧，合拍就合拍也无所谓，多嘴说国男身上臭是什么意思？我还没说国女狐臭比例远超国男呢</t>
  </si>
  <si>
    <t>2023-10-08 16:20:02</t>
  </si>
  <si>
    <t>西郊万寿寺</t>
  </si>
  <si>
    <t>5466123233</t>
  </si>
  <si>
    <t>陕西</t>
  </si>
  <si>
    <t>51</t>
  </si>
  <si>
    <t>脏兮兮的郭蝻//@土味阿姨 :谣郎什么时候能改掉看到国女和外男站在一起就应激的毛病[疑问]</t>
  </si>
  <si>
    <t>2023-10-08 14:44:30</t>
  </si>
  <si>
    <t>贰刺円限定联通P</t>
  </si>
  <si>
    <t>6612151424</t>
  </si>
  <si>
    <t>江苏</t>
  </si>
  <si>
    <t>15</t>
  </si>
  <si>
    <t>你是不是有精神病//@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</si>
  <si>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2023-10-08 14:37:00</t>
  </si>
  <si>
    <t>KoOomorebiii----</t>
  </si>
  <si>
    <t>7422426542</t>
  </si>
  <si>
    <t>山东</t>
  </si>
  <si>
    <t>7</t>
  </si>
  <si>
    <t>大学的时候就碰见有的同学长得人模狗样，实则背后造美女谣//@胖哒哒哒aily:可是盗图后发的内容是造黄谣不是虚荣啊//@dijdjwjjs:不是，多虚荣啊盗人家图[黑线]</t>
  </si>
  <si>
    <t>2023-10-08 14:20:17</t>
  </si>
  <si>
    <t>CUCKOO1912</t>
  </si>
  <si>
    <t>7546990333</t>
  </si>
  <si>
    <t>28</t>
  </si>
  <si>
    <t>[吃惊]</t>
  </si>
  <si>
    <t>2023-10-08 13:25:03</t>
  </si>
  <si>
    <t>问就是外星移民</t>
  </si>
  <si>
    <t>5844107431</t>
  </si>
  <si>
    <t>11</t>
  </si>
  <si>
    <t>//@给老子把Ak:谣男，窑男，咬男，三个不同的阶段，先通过给异性造/谣，来吸引臭味相投的同性，关注到自己这个住在窑/子里的男性，最后发展成客户，开始咬男，步步惊心，心思缜密...</t>
  </si>
  <si>
    <t>2023-10-08 11:41:33</t>
  </si>
  <si>
    <t>05年老鸨</t>
  </si>
  <si>
    <t>6517015374</t>
  </si>
  <si>
    <t>澳大利亚</t>
  </si>
  <si>
    <t>266</t>
  </si>
  <si>
    <t>2023-10-08 10:28:32</t>
  </si>
  <si>
    <t>AAA茶水间止戈小王</t>
  </si>
  <si>
    <t>5532749519</t>
  </si>
  <si>
    <t>280</t>
  </si>
  <si>
    <t>2023-10-08 09:49:16</t>
  </si>
  <si>
    <t>游離彈珠</t>
  </si>
  <si>
    <t>6233953451</t>
  </si>
  <si>
    <t>广西</t>
  </si>
  <si>
    <t>1172</t>
  </si>
  <si>
    <t>2023-10-08 09:44:50</t>
  </si>
  <si>
    <t>狄更斯无公害</t>
  </si>
  <si>
    <t>7485604029</t>
  </si>
  <si>
    <t>184</t>
  </si>
  <si>
    <t>6...//@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</si>
  <si>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2023-10-08 09:36:15</t>
  </si>
  <si>
    <t>泡面养自己</t>
  </si>
  <si>
    <t>6021162961</t>
  </si>
  <si>
    <t>52</t>
  </si>
  <si>
    <t>………</t>
  </si>
  <si>
    <t>2023-10-08 09:32:11</t>
  </si>
  <si>
    <t>旧时沧溟</t>
  </si>
  <si>
    <t>6512855041</t>
  </si>
  <si>
    <t>贵州</t>
  </si>
  <si>
    <t>191</t>
  </si>
  <si>
    <t>//@熬夜限定版:看样子很拽 其实微博偷偷开了一键防护[允悲]怕我们骂他//@沙滩碎石人生:要素过多 评论配图</t>
  </si>
  <si>
    <t>2023-10-08 07:49:38</t>
  </si>
  <si>
    <t>纯色茶蘼</t>
  </si>
  <si>
    <t>7821208750</t>
  </si>
  <si>
    <t>1</t>
  </si>
  <si>
    <t>//@静候节假日:右边拿铁链女做梗图的我已经不想开玩笑骂你了，路过的人都举报一下把他号弄炸//@国男实践学说:什么叫荡妇羞辱？说㜅是垃圾难道不对吗？李㜅预备役差不多得了[兔子]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</si>
  <si>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2023-10-08 07:22:18</t>
  </si>
  <si>
    <t>藍莓海海</t>
  </si>
  <si>
    <t>3778985775</t>
  </si>
  <si>
    <t>辽宁</t>
  </si>
  <si>
    <t>242</t>
  </si>
  <si>
    <t>//@笨蛋小捶:我说顺直男多关心同性吧[允悲] 查看图片</t>
  </si>
  <si>
    <t>2023-10-08 03:43:24</t>
  </si>
  <si>
    <t>梅川菜菜子</t>
  </si>
  <si>
    <t>5344396605</t>
  </si>
  <si>
    <t>59</t>
  </si>
  <si>
    <t>//@DONTLOOKATme123:图挂了吗，造谣被骚扰的女孩诬陷别人 评论配图 //@西一加西二:图上这个人@臭豆腐酿鲱鱼 之前造谣女幼师投毒，被警方通报了，现在还在造谣其他女生，你不要和他和解！！务必让他二进宫</t>
  </si>
  <si>
    <t>2023-10-08 03:42:05</t>
  </si>
  <si>
    <t>//@DONTLOOKATme123:《别造谣，我跟当事人确认过》 评论配图 //@西一加西二:图上这个人@臭豆腐酿鲱鱼 之前造谣女幼师投毒，被警方通报了，现在还在造谣其他女生，你不要和他和解！！务必让他二进宫</t>
  </si>
  <si>
    <t>2023-10-08 03:41:58</t>
  </si>
  <si>
    <t>//@DONTLOOKATme123:造谣女博主买水不给钱 评论配图 //@西一加西二:图上这个人@臭豆腐酿鲱鱼 之前造谣女幼师投毒，被警方通报了，现在还在造谣其他女生，你不要和他和解！！务必让他二进宫</t>
  </si>
  <si>
    <t>2023-10-08 03:41:55</t>
  </si>
  <si>
    <t>//@DONTLOOKATme123:造谣女幼师给男童下毒，和当事人确认 评论配图 //@西一加西二:图上这个人@臭豆腐酿鲱鱼 之前造谣女幼师投毒，被警方通报了，现在还在造谣其他女生，你不要和他和解！！务必让他二进宫</t>
  </si>
  <si>
    <t>2023-10-08 03:41:53</t>
  </si>
  <si>
    <t>2023-10-07 20:18:09</t>
  </si>
  <si>
    <t>椎名業</t>
  </si>
  <si>
    <t>5663929592</t>
  </si>
  <si>
    <t>//@男德0:不兴男德国将不国</t>
  </si>
  <si>
    <t>2023-10-07 20:12:23</t>
  </si>
  <si>
    <t>那么到底什么昵称才没有人用呢</t>
  </si>
  <si>
    <t>6476522079</t>
  </si>
  <si>
    <t>北京</t>
  </si>
  <si>
    <t>32</t>
  </si>
  <si>
    <t>热评那两男的怎么就破防了，无法理解//@AlphaBii://@汀野白聿:……//@反射弧超长星人影九:[费解]</t>
  </si>
  <si>
    <t>2023-10-07 19:11:29</t>
  </si>
  <si>
    <t>八怜美咲</t>
  </si>
  <si>
    <t>5517723608</t>
  </si>
  <si>
    <t>731</t>
  </si>
  <si>
    <t>评论区让我大开眼界//@AlphaBii://@汀野白聿:……//@反射弧超长星人影九:[费解]</t>
  </si>
  <si>
    <t>2023-10-07 19:06:31</t>
  </si>
  <si>
    <t>//@比格犬受害者联盟:改不掉，自卑又妒恨//@土味阿姨:谣郎什么时候能改掉看到国女和外男站在一起就应激的毛病[疑问]</t>
  </si>
  <si>
    <t>2023-10-07 15:59:42</t>
  </si>
  <si>
    <t>普通地改个id</t>
  </si>
  <si>
    <t>7807190958</t>
  </si>
  <si>
    <t>2023-10-07 15:38:46</t>
  </si>
  <si>
    <t>Alblc_97</t>
  </si>
  <si>
    <t>6609278328</t>
  </si>
  <si>
    <t>马来西亚</t>
  </si>
  <si>
    <t>22</t>
  </si>
  <si>
    <t>//@Man洒洒:姐妹实惨 yxh评论里骂的顺直男好丢人 被搭讪就是哥哥保护你 搭讪人就是easy girl 别说外国人了 国男身材高长得帅的也有人搭讪 怎么不搭讪他就急了[泪]</t>
  </si>
  <si>
    <t>2023-10-07 15:38:41</t>
  </si>
  <si>
    <t>2023-10-07 14:45:01</t>
  </si>
  <si>
    <t>江湖救急仰卧起坐版</t>
  </si>
  <si>
    <t>7065560511</t>
  </si>
  <si>
    <t>2023-10-07 13:41:23</t>
  </si>
  <si>
    <t>朝晖夕阴摇曳在你的脸</t>
  </si>
  <si>
    <t>7373447781</t>
  </si>
  <si>
    <t>2023-10-07 12:47:43</t>
  </si>
  <si>
    <t>SVETLAHA</t>
  </si>
  <si>
    <t>5885437959</t>
  </si>
  <si>
    <t>安徽</t>
  </si>
  <si>
    <t>34</t>
  </si>
  <si>
    <t>//@旗鱼_想学画画://@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</si>
  <si>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2023-10-07 12:41:01</t>
  </si>
  <si>
    <t>甘草新本命祝踏岚</t>
  </si>
  <si>
    <t>1752448184</t>
  </si>
  <si>
    <t>湖北</t>
  </si>
  <si>
    <t>954</t>
  </si>
  <si>
    <t xml:space="preserve">回复@卡拉马子GOGOGO:尊的有刻板印象了[熊猫]//@卡拉马子GOGOGO:ip又正确了我服了……[笑cry] 评论配图 //@静候节假日:小割割这不是真的你可太失望了，赶紧寻找下一个开始荡妇羞辱！//@臭豆腐酿鲱鱼:哦哟，事主都跟我聊完呢，你是哪根葱？ 查看图片 </t>
  </si>
  <si>
    <t>2023-10-07 09:15:34</t>
  </si>
  <si>
    <t>今年叫xgbsa</t>
  </si>
  <si>
    <t>7262682267</t>
  </si>
  <si>
    <t>1025</t>
  </si>
  <si>
    <t>2023-10-07 02:23:53</t>
  </si>
  <si>
    <t>buburuby</t>
  </si>
  <si>
    <t>6576020362</t>
  </si>
  <si>
    <t>64</t>
  </si>
  <si>
    <t>2023-10-07 00:56:45</t>
  </si>
  <si>
    <t>Azure_ilet</t>
  </si>
  <si>
    <t>3089484641</t>
  </si>
  <si>
    <t>河北</t>
  </si>
  <si>
    <t>53</t>
  </si>
  <si>
    <t>#中华男性魅力大赏# //@猫猫张圆圆:好肮脏的国男们，造谣传谣荡妇羞辱跑得飞快…</t>
  </si>
  <si>
    <t>2023-10-07 00:16:57</t>
  </si>
  <si>
    <t>熬不过三冬四夏</t>
  </si>
  <si>
    <t>7859855721</t>
  </si>
  <si>
    <t>//@午夜仿生人:姐妹保存好证据报警吧，这背后肯定是有利益链的，祝顺利</t>
  </si>
  <si>
    <t>2023-10-07 00:12:01</t>
  </si>
  <si>
    <t>放空城</t>
  </si>
  <si>
    <t>5239476431</t>
  </si>
  <si>
    <t>新疆</t>
  </si>
  <si>
    <t>120</t>
  </si>
  <si>
    <t>说公➗是欠杀的杂种有什么不对吗🤣网络鸵鸟 出生东溪 贩剑套骂 丝无权师😋😋 梅麻碗意 先惹者贱 祝你圈➕🐴上丝得痛苦@国男实践学说:什么叫荡妇羞辱？说㜅是垃圾难道不对吗？李㜅预备役差不多得了[兔子] 查看图片 //@静候节假日:小割割这不是真的你可太失望</t>
  </si>
  <si>
    <t>2023-10-06 23:20:21</t>
  </si>
  <si>
    <t>金南俊世界首帅</t>
  </si>
  <si>
    <t>5621995324</t>
  </si>
  <si>
    <t>48</t>
  </si>
  <si>
    <t>//@HEISE-SOPA:这种营销号都是团队运营//@午夜仿生人:姐妹保存好证据报警吧，这背后肯定是有利益链的，祝顺利</t>
  </si>
  <si>
    <t>2023-10-06 22:34:44</t>
  </si>
  <si>
    <t>公瑾兄失策了</t>
  </si>
  <si>
    <t>7406868758</t>
  </si>
  <si>
    <t>25</t>
  </si>
  <si>
    <t>2023-10-06 22:06:07</t>
  </si>
  <si>
    <t>村上春春p</t>
  </si>
  <si>
    <t>7275267187</t>
  </si>
  <si>
    <t>19</t>
  </si>
  <si>
    <t>[吐][吐][吐]//@食甜和Corvus:男的造谣男的信</t>
  </si>
  <si>
    <t>2023-10-06 21:38:36</t>
  </si>
  <si>
    <t>绝世总A</t>
  </si>
  <si>
    <t>5660427815</t>
  </si>
  <si>
    <t>福建</t>
  </si>
  <si>
    <t>748</t>
  </si>
  <si>
    <t>2023-10-06 20:27:40</t>
  </si>
  <si>
    <t>用户7002214142</t>
  </si>
  <si>
    <t>7002214142</t>
  </si>
  <si>
    <t>吉林</t>
  </si>
  <si>
    <t>渊博评论又给我丰富黑名单了//@比格犬受害者联盟:改不掉，自卑又妒恨//@土味阿姨:谣郎什么时候能改掉看到国女和外男站在一起就应激的毛病[疑问]</t>
  </si>
  <si>
    <t>2023-10-06 19:53:08</t>
  </si>
  <si>
    <t>是烤乳猪啊</t>
  </si>
  <si>
    <t>2396989315</t>
  </si>
  <si>
    <t>中国台湾</t>
  </si>
  <si>
    <t>489</t>
  </si>
  <si>
    <t>真贱死了</t>
  </si>
  <si>
    <t>2023-10-06 19:48:52</t>
  </si>
  <si>
    <t>生命因香芋派而火热</t>
  </si>
  <si>
    <t>7441473638</t>
  </si>
  <si>
    <t>17</t>
  </si>
  <si>
    <t>赛博肛交🤣//@EggEggOuO:男编男串男评男赛博高潮 循环 一键无限循环中华上下五千年//@屁大点事分享选手1:男的编男的信</t>
  </si>
  <si>
    <t>2023-10-06 19:40:50</t>
  </si>
  <si>
    <t>兔霸天E</t>
  </si>
  <si>
    <t>7301941289</t>
  </si>
  <si>
    <t>33</t>
  </si>
  <si>
    <t>男的造谣男的信</t>
  </si>
  <si>
    <t>2023-10-06 18:45:40</t>
  </si>
  <si>
    <t>食甜和Corvus</t>
  </si>
  <si>
    <t>3821034747</t>
  </si>
  <si>
    <t>83</t>
  </si>
  <si>
    <t>这种事儿碰到真是要气死，那群人到底拿着谁的钱在搞事情啊！//@午夜仿生人:姐妹保存好证据报警吧，这背后肯定是有利益链的，祝顺利</t>
  </si>
  <si>
    <t>2023-10-06 18:11:51</t>
  </si>
  <si>
    <t>晚安亲爱的莫妮卡</t>
  </si>
  <si>
    <t>1762056955</t>
  </si>
  <si>
    <t>2689</t>
  </si>
  <si>
    <t>2023-10-06 17:53:40</t>
  </si>
  <si>
    <t>蒸汽布洛芬丶</t>
  </si>
  <si>
    <t>6338227210</t>
  </si>
  <si>
    <t>18</t>
  </si>
  <si>
    <t>说明其实最爱黑哥的还是男人[舔屏]//@霁月音by://@怨男0:[笑cry]一天不造谣虾米会流脓</t>
  </si>
  <si>
    <t>2023-10-06 17:48:10</t>
  </si>
  <si>
    <t>乐无鲁-</t>
  </si>
  <si>
    <t>5261965622</t>
  </si>
  <si>
    <t>223</t>
  </si>
  <si>
    <t>小红书的营销号现在真的蛮疯的</t>
  </si>
  <si>
    <t>2023-10-06 17:46:14</t>
  </si>
  <si>
    <t>有福星人z某某本人</t>
  </si>
  <si>
    <t>5744517185</t>
  </si>
  <si>
    <t>8</t>
  </si>
  <si>
    <t>//@土味阿姨:谣郎什么时候能改掉看到国女和外男站在一起就应激的毛病[疑问]</t>
  </si>
  <si>
    <t>2023-10-06 16:07:37</t>
  </si>
  <si>
    <t>用户7846399660</t>
  </si>
  <si>
    <t>7846399660</t>
  </si>
  <si>
    <t>//@天下本吴事://@麦卡PU10P:杭州造黄谣的人已经判刑了，最近那个把爷爷孙女合照造谣成“老夫少妻”的也被刑拘了。支持原po维权。图里那个臭豆腐酿鲱鱼老谣棍了，上次借投稿之名传播幼师投毒谣言的就是这人（后来投稿的男的进去了，他摇身一变成了揭露的英雄，其实是因为看到影响大了不得不报警而已）</t>
  </si>
  <si>
    <t>2023-10-06 15:34:59</t>
  </si>
  <si>
    <t>溪桥驿路</t>
  </si>
  <si>
    <t>2832661901</t>
  </si>
  <si>
    <t>236</t>
  </si>
  <si>
    <t>我心里不舒服😔//@啃啃天猪鼠 :有没有一键清除这种死蛆的按钮 拿被拐妇女开玩笑//@Yoziii- :这个图点开我一点看乐子的心态都没有了，纯粹的恶心，人怎么能这么没人性恶劣至极。//@吃点鸡爪 :我说真的这是我围观这么久以来看到的最令人恶心的男的</t>
  </si>
  <si>
    <t>2023-10-06 15:34:58</t>
  </si>
  <si>
    <t>林歹玉</t>
  </si>
  <si>
    <t>7799761556</t>
  </si>
  <si>
    <t>72</t>
  </si>
  <si>
    <t>好闲的蛆蛆们[吐]</t>
  </si>
  <si>
    <t>2023-10-06 15:19:24</t>
  </si>
  <si>
    <t>噼哩啪啦啦啦猪</t>
  </si>
  <si>
    <t>6012324646</t>
  </si>
  <si>
    <t>137</t>
  </si>
  <si>
    <t>有些人闻着味儿就来了、</t>
  </si>
  <si>
    <t>2023-10-06 14:21:58</t>
  </si>
  <si>
    <t>听听狗叫</t>
  </si>
  <si>
    <t>5655628742</t>
  </si>
  <si>
    <t>101</t>
  </si>
  <si>
    <t>//@绿毛犀牛://@二厂扎啤://@奇爱电影://@字幕少女:恶臭扑鼻//@l鱼苗I:造谣的能不能进去啊//@静候节假日:@臭豆腐酿鲱鱼 谣郎你的劣迹怎么和造粪机一样，每天一起源源不断的产生啊？</t>
  </si>
  <si>
    <t>2023-10-06 14:08:14</t>
  </si>
  <si>
    <t>外星間蝶</t>
  </si>
  <si>
    <t>5863895579</t>
  </si>
  <si>
    <t>264</t>
  </si>
  <si>
    <t>2023-10-06 14:08:08</t>
  </si>
  <si>
    <t>吃西瓜差点被呛死</t>
  </si>
  <si>
    <t>6850906606</t>
  </si>
  <si>
    <t>36</t>
  </si>
  <si>
    <t>太逆天以至于不知道是不是反串//@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</si>
  <si>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2023-10-06 13:47:31</t>
  </si>
  <si>
    <t>想吃泸溪河的咖啡生乳卷</t>
  </si>
  <si>
    <t>5506746309</t>
  </si>
  <si>
    <t>152</t>
  </si>
  <si>
    <t>6//@何日许清风:[挤眼]//@Leyyu_彧:窑男[吃馕][吃馕]//@臭豆腐酿鲱鱼:自信又敢说话了？删微博的劲呢？//@沧沧永存:谣郎名不虚传[允悲][允悲]//@自信是一门学问:[允悲]怎么了又来啦//@静候节假日:@臭豆腐酿鲱鱼 谣郎你的劣迹怎么和造粪机一样，每天一起源源不断的产生啊？</t>
  </si>
  <si>
    <t>2023-10-06 13:33:18</t>
  </si>
  <si>
    <t>秋蕖蕖</t>
  </si>
  <si>
    <t>2631122927</t>
  </si>
  <si>
    <t>458</t>
  </si>
  <si>
    <t>2023-10-06 12:46:45</t>
  </si>
  <si>
    <t>勋家喵</t>
  </si>
  <si>
    <t>5235394322</t>
  </si>
  <si>
    <t>233</t>
  </si>
  <si>
    <t>2023-10-06 11:58:05</t>
  </si>
  <si>
    <t>小陈爱吃豆沙包2333</t>
  </si>
  <si>
    <t>7499032091</t>
  </si>
  <si>
    <t>江西</t>
  </si>
  <si>
    <t>2023-10-06 11:46:38</t>
  </si>
  <si>
    <t>-当我跨过一切沉沦</t>
  </si>
  <si>
    <t>6617023785</t>
  </si>
  <si>
    <t>2023-10-06 11:17:11</t>
  </si>
  <si>
    <t>我感到非常遗憾</t>
  </si>
  <si>
    <t>5311799257</t>
  </si>
  <si>
    <t>123</t>
  </si>
  <si>
    <t>//@京城红某人:前几天造谣爷孙恋的那个刚被判刑，助力下这个[老师好]</t>
  </si>
  <si>
    <t>2023-10-06 11:00:19</t>
  </si>
  <si>
    <t>云星安</t>
  </si>
  <si>
    <t>5205417447</t>
  </si>
  <si>
    <t>112</t>
  </si>
  <si>
    <t>2023-10-06 10:23:46</t>
  </si>
  <si>
    <t>社恐·尼古拉斯希</t>
  </si>
  <si>
    <t>6519322702</t>
  </si>
  <si>
    <t>[费解]//@给你五分钱面子: 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</si>
  <si>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2023-10-06 09:55:19</t>
  </si>
  <si>
    <t>叶绿素失效</t>
  </si>
  <si>
    <t>1878143635</t>
  </si>
  <si>
    <t>1594</t>
  </si>
  <si>
    <t>贱人你爸死了你也死了//@静候节假日:右边拿铁链女做梗图的我已经不想开玩笑骂你了，路过的人都举报一下把他号弄炸//@国男实践学说:什么叫荡妇羞辱？说㜅是垃圾难道不对吗？李㜅预备役差不多得了[兔子]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</si>
  <si>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2023-10-06 09:48:52</t>
  </si>
  <si>
    <t>鹿寻樱</t>
  </si>
  <si>
    <t>5932827453</t>
  </si>
  <si>
    <t>四川</t>
  </si>
  <si>
    <t>47</t>
  </si>
  <si>
    <t>//@Mi_ch_e:我们连搭讪都没有，是对视到对方先给我们热情打招呼的//@Man洒洒:姐妹实惨 yxh评论里骂的顺直男好丢人 被搭讪就是哥哥保护你 搭讪人就是easy girl 别说外国人了 国男身材高长得帅的也有人搭讪 怎么不搭讪他就急了[泪]</t>
  </si>
  <si>
    <t>2023-10-06 09:40:38</t>
  </si>
  <si>
    <t>像眼神一样冷</t>
  </si>
  <si>
    <t>2244646390</t>
  </si>
  <si>
    <t>1509</t>
  </si>
  <si>
    <t>//@比格犬受害者联盟 :改不掉，自卑又妒恨//@土味阿姨 :谣郎什么时候能改掉看到国女和外男站在一起就应激的毛病[疑问]</t>
  </si>
  <si>
    <t>2023-10-06 09:10:38</t>
  </si>
  <si>
    <t>的人德芙</t>
  </si>
  <si>
    <t>6420214708</t>
  </si>
  <si>
    <t>21</t>
  </si>
  <si>
    <t>好无语</t>
  </si>
  <si>
    <t>2023-10-06 08:32:52</t>
  </si>
  <si>
    <t>矮鹿</t>
  </si>
  <si>
    <t>2681201084</t>
  </si>
  <si>
    <t>243</t>
  </si>
  <si>
    <t>//@Fusaishi_Youmei://@静候节假日:右边拿铁链女做梗图的我已经不想开玩笑骂你了，路过的人都举报一下把他号弄炸//@国男实践学说:什么叫荡妇羞辱？说㜅是垃圾难道不对吗？李㜅预备役差不多得了[兔子]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</si>
  <si>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2023-10-06 07:49:04</t>
  </si>
  <si>
    <t>菲米尼厨</t>
  </si>
  <si>
    <t>6220056860</t>
  </si>
  <si>
    <t>222</t>
  </si>
  <si>
    <t>//@Fusaishi_Youmei://@静候节假日:右边拿铁链女做梗图的我已经不想开玩笑骂你了，路过的人都举报一下把他号弄炸//@国男实践学说:什么叫荡妇羞辱？说㜅是垃圾难道不对吗？李㜅预备役差不多得了[兔子]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</si>
  <si>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2023-10-06 07:23:42</t>
  </si>
  <si>
    <t>Fusaishi_Youmei</t>
  </si>
  <si>
    <t>6113292884</t>
  </si>
  <si>
    <t>加拿大</t>
  </si>
  <si>
    <t>26</t>
  </si>
  <si>
    <t>//@白莶:见证物种多样性//@静候节假日:右边拿铁链女做梗图的我已经不想开玩笑骂你了，路过的人都举报一下把他号弄炸//@国男实践学说:什么叫荡妇羞辱？说㜅是垃圾难道不对吗？李㜅预备役差不多得了[兔子]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</si>
  <si>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2023-10-06 06:57:10</t>
  </si>
  <si>
    <t>buaws</t>
  </si>
  <si>
    <t>6106996620</t>
  </si>
  <si>
    <t>23</t>
  </si>
  <si>
    <t>2023-10-06 06:56:48</t>
  </si>
  <si>
    <t>晚饭吃炒饼</t>
  </si>
  <si>
    <t>6202044847</t>
  </si>
  <si>
    <t>2589</t>
  </si>
  <si>
    <t>2023-10-06 06:56:33</t>
  </si>
  <si>
    <t>基本盘啦//@蔷薇瓷:是的 感觉像集体造谣为了获得流量＋污名化女性//@午夜仿生人:姐妹保存好证据报警吧，这背后肯定是有利益链的，祝顺利</t>
  </si>
  <si>
    <t>2023-10-06 06:46:27</t>
  </si>
  <si>
    <t>三魚鯽鯽</t>
  </si>
  <si>
    <t>6198206005</t>
  </si>
  <si>
    <t>619</t>
  </si>
  <si>
    <t>你妈死了卧槽//@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</si>
  <si>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2023-10-06 06:16:30</t>
  </si>
  <si>
    <t>素不鸟了</t>
  </si>
  <si>
    <t>7463435906</t>
  </si>
  <si>
    <t>上海</t>
  </si>
  <si>
    <t>374</t>
  </si>
  <si>
    <t>我服了，在小红书看到这个就感觉乖乖的，点进去一看是个小号，结果还真是造谣[太开心]这些东西……[费解]</t>
  </si>
  <si>
    <t>2023-10-06 04:33:54</t>
  </si>
  <si>
    <t>uu_________</t>
  </si>
  <si>
    <t>7447518349</t>
  </si>
  <si>
    <t>//@comb_Z:畜牲你死了//@静候节假日:右边拿铁链女做梗图的我已经不想开玩笑骂你了，路过的人都举报一下把他号弄炸//@国男实践学说:什么叫荡妇羞辱？说㜅是垃圾难道不对吗？李㜅预备役差不多得了[兔子]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</si>
  <si>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2023-10-06 02:06:01</t>
  </si>
  <si>
    <t>棉花美蛇蛇</t>
  </si>
  <si>
    <t>7799755016</t>
  </si>
  <si>
    <t>5</t>
  </si>
  <si>
    <t>。。。。。年纪都活到狗身上了？//@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</si>
  <si>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2023-10-06 01:58:02</t>
  </si>
  <si>
    <t>伯纳乌耕地日记</t>
  </si>
  <si>
    <t>7397342467</t>
  </si>
  <si>
    <t>2023-10-06 01:56:22</t>
  </si>
  <si>
    <t>MAXXX_99</t>
  </si>
  <si>
    <t>5198372808</t>
  </si>
  <si>
    <t>云南</t>
  </si>
  <si>
    <t>反正现在不知道到底什么情况，不予评论蹲个结果</t>
  </si>
  <si>
    <t>2023-10-06 01:53:17</t>
  </si>
  <si>
    <t>Lanius203</t>
  </si>
  <si>
    <t>1196532670</t>
  </si>
  <si>
    <t>[赞][赞][赞][赞][赞]//@男德0:不兴男德国将不国</t>
  </si>
  <si>
    <t>2023-10-06 01:39:25</t>
  </si>
  <si>
    <t>西奥路n</t>
  </si>
  <si>
    <t>7256739622</t>
  </si>
  <si>
    <t>小割割们我服了[允悲][允悲][允悲]</t>
  </si>
  <si>
    <t>2023-10-06 01:07:08</t>
  </si>
  <si>
    <t>盘星教門犬</t>
  </si>
  <si>
    <t>3903361431</t>
  </si>
  <si>
    <t>1306</t>
  </si>
  <si>
    <t>6[作揖]//@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</si>
  <si>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2023-10-06 00:59:32</t>
  </si>
  <si>
    <t>平仄仄平哎</t>
  </si>
  <si>
    <t>5351154884</t>
  </si>
  <si>
    <t>62</t>
  </si>
  <si>
    <t>2023-10-06 00:43:29</t>
  </si>
  <si>
    <t>狗血爱好者</t>
  </si>
  <si>
    <t>1804632841</t>
  </si>
  <si>
    <t>国男看到女的跟老外站在一起就跟自己老公被抢了一样着急</t>
  </si>
  <si>
    <t>2023-10-06 00:04:55</t>
  </si>
  <si>
    <t>饿晕的双层吉士堡</t>
  </si>
  <si>
    <t>3825147560</t>
  </si>
  <si>
    <t>198</t>
  </si>
  <si>
    <t>@微博小秘书 看看最右在干啥呢～//@故园浙里://@你的昵称不可用x:@共青团中央 团团说话//@静候节假日:右边拿铁链女做梗图的我已经不想开玩笑骂你了，路过的人都举报一下把他号弄炸//@国男实践学说:什么叫荡妇羞辱？说㜅是垃圾难道不对吗？李㜅预备役差不多得了[兔子] 查看图片 //</t>
  </si>
  <si>
    <t>2023-10-05 23:44:44</t>
  </si>
  <si>
    <t>头发一个猛子扎进土地里</t>
  </si>
  <si>
    <t>2486900790</t>
  </si>
  <si>
    <t>75</t>
  </si>
  <si>
    <t>畜生不如的东西//@静候节假日:右边拿铁链女做梗图的我已经不想开玩笑骂你了，路过的人都举报一下把他号弄炸//@国男实践学说:什么叫荡妇羞辱？说㜅是垃圾难道不对吗？李㜅预备役差不多得了[兔子]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</si>
  <si>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23:44:20</t>
  </si>
  <si>
    <t>·桃紫夭夭</t>
  </si>
  <si>
    <t>7236195805</t>
  </si>
  <si>
    <t>5955</t>
  </si>
  <si>
    <t>赶紧死//@比格犬受害者联盟:改不掉，自卑又妒恨//@土味阿姨:谣郎什么时候能改掉看到国女和外男站在一起就应激的毛病[疑问]</t>
  </si>
  <si>
    <t>2023-10-05 23:41:07</t>
  </si>
  <si>
    <t>tasogareboukyou</t>
  </si>
  <si>
    <t>6881520102</t>
  </si>
  <si>
    <t>//@西一加西二:图上这个人@臭豆腐酿鲱鱼 之前造谣女幼师投毒，被警方通报了，现在还在造谣其他女生，你不要和他和解！！务必让他二进宫</t>
  </si>
  <si>
    <t>2023-10-05 23:40:03</t>
  </si>
  <si>
    <t>给我糊</t>
  </si>
  <si>
    <t>3212353975</t>
  </si>
  <si>
    <t>甘肃</t>
  </si>
  <si>
    <t>畜牲你死了//@静候节假日:右边拿铁链女做梗图的我已经不想开玩笑骂你了，路过的人都举报一下把他号弄炸//@国男实践学说:什么叫荡妇羞辱？说㜅是垃圾难道不对吗？李㜅预备役差不多得了[兔子]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</si>
  <si>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23:35:45</t>
  </si>
  <si>
    <t>comb_Z</t>
  </si>
  <si>
    <t>3238492441</t>
  </si>
  <si>
    <t>//@你的昵称不可用x:@共青团中央 团团说话//@静候节假日:右边拿铁链女做梗图的我已经不想开玩笑骂你了，路过的人都举报一下把他号弄炸//@国男实践学说:什么叫荡妇羞辱？说㜅是垃圾难道不对吗？李㜅预备役差不多得了[兔子] 查看图片 //</t>
  </si>
  <si>
    <t>2023-10-05 23:26:28</t>
  </si>
  <si>
    <t>故园浙里</t>
  </si>
  <si>
    <t>7369631195</t>
  </si>
  <si>
    <t>造谣成本低，无底线的人就多//@反射弧超长星人影九:[费解]</t>
  </si>
  <si>
    <t>2023-10-05 23:24:07</t>
  </si>
  <si>
    <t>时刻想发财混吃等死的人</t>
  </si>
  <si>
    <t>7130981738</t>
  </si>
  <si>
    <t>//@黄腿肠://@怨男0:[笑cry]一天不造谣虾米会流脓</t>
  </si>
  <si>
    <t>2023-10-05 22:55:23</t>
  </si>
  <si>
    <t>蓝颜lywx</t>
  </si>
  <si>
    <t>5451591272</t>
  </si>
  <si>
    <t>349</t>
  </si>
  <si>
    <t>你一天不b🐑也是会鼠的[爱你]//@averelaluna:男的一天不造谣会亖</t>
  </si>
  <si>
    <t>2023-10-05 22:52:48</t>
  </si>
  <si>
    <t>一杯甜茶厚</t>
  </si>
  <si>
    <t>6084478445</t>
  </si>
  <si>
    <t>//@重生变成毛大头:原博评论下面都是什么牛马，看一眼就被吓昏了[哆啦A梦害怕]//@比格犬受害者联盟:改不掉，自卑又妒恨//@土味阿姨:谣郎什么时候能改掉看到国女和外男站在一起就应激的毛病[疑问]</t>
  </si>
  <si>
    <t>2023-10-05 22:36:56</t>
  </si>
  <si>
    <t>梦想和咸鱼和我</t>
  </si>
  <si>
    <t>6477152199</t>
  </si>
  <si>
    <t>37</t>
  </si>
  <si>
    <t>[怒骂]</t>
  </si>
  <si>
    <t>2023-10-05 22:30:54</t>
  </si>
  <si>
    <t>KBSJZ</t>
  </si>
  <si>
    <t>3554853012</t>
  </si>
  <si>
    <t>我服了 //@怨男0:[笑cry]一天不造谣虾米会流脓</t>
  </si>
  <si>
    <t>2023-10-05 22:28:39</t>
  </si>
  <si>
    <t>暮岁二十八</t>
  </si>
  <si>
    <t>7479408216</t>
  </si>
  <si>
    <t>//@coll_sh:有沒有可能基本盤就這樣//@午夜仿生人:姐妹保存好证据报警吧，这背后肯定是有利益链的，祝顺利</t>
  </si>
  <si>
    <t>2023-10-05 21:55:30</t>
  </si>
  <si>
    <t>00周加00</t>
  </si>
  <si>
    <t>7814408953</t>
  </si>
  <si>
    <t>[吐][吐][吐][吐][吐][吐][吐]//@BK0717-瑶瑶乐:转发微博</t>
  </si>
  <si>
    <t>2023-10-05 21:47:19</t>
  </si>
  <si>
    <t>苏北好猪</t>
  </si>
  <si>
    <t>5432666207</t>
  </si>
  <si>
    <t>103</t>
  </si>
  <si>
    <t>@共青团中央 团团说话//@静候节假日:右边拿铁链女做梗图的我已经不想开玩笑骂你了，路过的人都举报一下把他号弄炸//@国男实践学说:什么叫荡妇羞辱？说㜅是垃圾难道不对吗？李㜅预备役差不多得了[兔子]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</si>
  <si>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21:43:18</t>
  </si>
  <si>
    <t>你的昵称不可用x</t>
  </si>
  <si>
    <t>6299881540</t>
  </si>
  <si>
    <t>//@蔷薇瓷:是的 感觉像集体造谣为了获得流量＋污名化女性//@午夜仿生人:姐妹保存好证据报警吧，这背后肯定是有利益链的，祝顺利</t>
  </si>
  <si>
    <t>2023-10-05 21:32:25</t>
  </si>
  <si>
    <t>叶咻咻耶</t>
  </si>
  <si>
    <t>5385609522</t>
  </si>
  <si>
    <t>蝻的</t>
  </si>
  <si>
    <t>2023-10-05 21:24:56</t>
  </si>
  <si>
    <t>淳欤淅</t>
  </si>
  <si>
    <t>5936280340</t>
  </si>
  <si>
    <t>215</t>
  </si>
  <si>
    <t>2023-10-05 21:22:38</t>
  </si>
  <si>
    <t>三无咕咕机-</t>
  </si>
  <si>
    <t>5965713948</t>
  </si>
  <si>
    <t>//@反射弧超长星人影九:[费解]</t>
  </si>
  <si>
    <t>2023-10-05 21:12:48</t>
  </si>
  <si>
    <t>摸鱼挖宝下本</t>
  </si>
  <si>
    <t>7853108484</t>
  </si>
  <si>
    <t>2023-10-05 21:09:36</t>
  </si>
  <si>
    <t>曲镜镜镜子</t>
  </si>
  <si>
    <t>6560804256</t>
  </si>
  <si>
    <t>黑龙江</t>
  </si>
  <si>
    <t>42</t>
  </si>
  <si>
    <t>2023-10-05 21:02:44</t>
  </si>
  <si>
    <t>小蓝蓝莓蛋糕</t>
  </si>
  <si>
    <t>6128101330</t>
  </si>
  <si>
    <t>合个照戳郭腩g点了[允悲][允悲]//@土味阿姨:谣郎什么时候能改掉看到国女和外男站在一起就应激的毛病[疑问]</t>
  </si>
  <si>
    <t>2023-10-05 20:48:16</t>
  </si>
  <si>
    <t>小兔喂养指南</t>
  </si>
  <si>
    <t>6198364131</t>
  </si>
  <si>
    <t>内蒙古</t>
  </si>
  <si>
    <t>1403</t>
  </si>
  <si>
    <t>你会遭报应的畜牲//@静候节假日:右边拿铁链女做梗图的我已经不想开玩笑骂你了，路过的人都举报一下把他号弄炸//@国男实践学说:什么叫荡妇羞辱？说㜅是垃圾难道不对吗？李㜅预备役差不多得了[兔子]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</si>
  <si>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20:37:28</t>
  </si>
  <si>
    <t>cHi4ra</t>
  </si>
  <si>
    <t>7481062399</t>
  </si>
  <si>
    <t>162</t>
  </si>
  <si>
    <t>2023-10-05 20:16:22</t>
  </si>
  <si>
    <t>misaki_07</t>
  </si>
  <si>
    <t>6415895641</t>
  </si>
  <si>
    <t>13</t>
  </si>
  <si>
    <t>2023-10-05 20:14:14</t>
  </si>
  <si>
    <t>木有南藮</t>
  </si>
  <si>
    <t>5582769032</t>
  </si>
  <si>
    <t>见证物种多样性//@静候节假日:右边拿铁链女做梗图的我已经不想开玩笑骂你了，路过的人都举报一下把他号弄炸//@国男实践学说:什么叫荡妇羞辱？说㜅是垃圾难道不对吗？李㜅预备役差不多得了[兔子]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</si>
  <si>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20:13:18</t>
  </si>
  <si>
    <t>白莶</t>
  </si>
  <si>
    <t>1602802570</t>
  </si>
  <si>
    <t>144</t>
  </si>
  <si>
    <t>2023-10-05 20:07:33</t>
  </si>
  <si>
    <t>fiiiinnnndd511</t>
  </si>
  <si>
    <t>7792523546</t>
  </si>
  <si>
    <t>2023-10-05 20:06:43</t>
  </si>
  <si>
    <t>2023-10-05 20:03:06</t>
  </si>
  <si>
    <t>Butterfly不让</t>
  </si>
  <si>
    <t>7557501664</t>
  </si>
  <si>
    <t>791</t>
  </si>
  <si>
    <t>2023-10-05 19:59:18</t>
  </si>
  <si>
    <t>2023-10-05 19:46:08</t>
  </si>
  <si>
    <t>BK0717-瑶瑶乐</t>
  </si>
  <si>
    <t>7732809362</t>
  </si>
  <si>
    <t>16</t>
  </si>
  <si>
    <t>2023-10-05 19:39:40</t>
  </si>
  <si>
    <t>语音u可爱安暖</t>
  </si>
  <si>
    <t>2974492030</t>
  </si>
  <si>
    <t>258</t>
  </si>
  <si>
    <t>2023-10-05 19:15:50</t>
  </si>
  <si>
    <t>柳姆</t>
  </si>
  <si>
    <t>6626888964</t>
  </si>
  <si>
    <t>30</t>
  </si>
  <si>
    <t>很符合我对山东的刻板印象//@静候节假日:右边拿铁链女做梗图的我已经不想开玩笑骂你了，路过的人都举报一下把他号弄炸//@国男实践学说:什么叫荡妇羞辱？说㜅是垃圾难道不对吗？李㜅预备役差不多得了[兔子] 查看图片</t>
  </si>
  <si>
    <t>2023-10-05 19:15:01</t>
  </si>
  <si>
    <t>酆都出品二号机</t>
  </si>
  <si>
    <t>7842754465</t>
  </si>
  <si>
    <t>2023-10-05 19:07:51</t>
  </si>
  <si>
    <t>山茶花开在年糕里----</t>
  </si>
  <si>
    <t>6463624694</t>
  </si>
  <si>
    <t>74</t>
  </si>
  <si>
    <t>2023-10-05 19:01:35</t>
  </si>
  <si>
    <t>locoww_</t>
  </si>
  <si>
    <t>5748030536</t>
  </si>
  <si>
    <t>406</t>
  </si>
  <si>
    <t>好恶心……//@猫猫张圆圆:好肮脏的国男们，造谣传谣荡妇羞辱跑得飞快…</t>
  </si>
  <si>
    <t>2023-10-05 19:00:19</t>
  </si>
  <si>
    <t>我真的服了这个b世界//@夏柒月:评论真是大开眼界//@反射弧超长星人影九:[费解]</t>
  </si>
  <si>
    <t>2023-10-05 18:58:53</t>
  </si>
  <si>
    <t>星鸢Reykjavik</t>
  </si>
  <si>
    <t>6452438363</t>
  </si>
  <si>
    <t>海南</t>
  </si>
  <si>
    <t>238</t>
  </si>
  <si>
    <t>2023-10-05 18:45:31</t>
  </si>
  <si>
    <t>jelly幂</t>
  </si>
  <si>
    <t>2188478377</t>
  </si>
  <si>
    <t>34439</t>
  </si>
  <si>
    <t>2023-10-05 18:44:35</t>
  </si>
  <si>
    <t>一個不正經俗人</t>
  </si>
  <si>
    <t>6286088358</t>
  </si>
  <si>
    <t>4860</t>
  </si>
  <si>
    <t>男的编男的信//@想要成为锦鲤-:我说真的该绞杀</t>
  </si>
  <si>
    <t>2023-10-05 18:37:23</t>
  </si>
  <si>
    <t>Canorus-</t>
  </si>
  <si>
    <t>2336388341</t>
  </si>
  <si>
    <t>4651</t>
  </si>
  <si>
    <t>山东刻板印象加一[笑cry]//@静候节假日:右边拿铁链女做梗图的我已经不想开玩笑骂你了，路过的人都举报一下把他号弄炸//@国男实践学说:什么叫荡妇羞辱？说㜅是垃圾难道不对吗？李㜅预备役差不多得了[兔子] 查看图片</t>
  </si>
  <si>
    <t>2023-10-05 18:29:00</t>
  </si>
  <si>
    <t>离异戏码</t>
  </si>
  <si>
    <t>7496606197</t>
  </si>
  <si>
    <t>158</t>
  </si>
  <si>
    <t>2023-10-05 17:57:55</t>
  </si>
  <si>
    <t>凭啥瞎改我的用户名</t>
  </si>
  <si>
    <t>5063689015</t>
  </si>
  <si>
    <t>188</t>
  </si>
  <si>
    <t>2023-10-05 17:57:45</t>
  </si>
  <si>
    <t>不见摆渡人</t>
  </si>
  <si>
    <t>5923887470</t>
  </si>
  <si>
    <t>2023-10-05 17:51:48</t>
  </si>
  <si>
    <t>辣条真的_不辣</t>
  </si>
  <si>
    <t>5838070157</t>
  </si>
  <si>
    <t>135</t>
  </si>
  <si>
    <t>2023-10-05 17:44:07</t>
  </si>
  <si>
    <t>宇成欧巴的家养小黑猫</t>
  </si>
  <si>
    <t>7524732856</t>
  </si>
  <si>
    <t>497</t>
  </si>
  <si>
    <t>2023-10-05 17:43:39</t>
  </si>
  <si>
    <t>太阳被我吸进肺里</t>
  </si>
  <si>
    <t>5992657781</t>
  </si>
  <si>
    <t>219</t>
  </si>
  <si>
    <t>啊//@怨男0:[笑cry]一天不造谣虾米会流脓</t>
  </si>
  <si>
    <t>2023-10-05 17:31:44</t>
  </si>
  <si>
    <t>好槍法-</t>
  </si>
  <si>
    <t>5917334824</t>
  </si>
  <si>
    <t>147</t>
  </si>
  <si>
    <t>国蝻意淫国女是自己所有物真的很好笑，看到国女和任意一籍男合照立马原地喷射高潮[允悲][允悲]实在太对国蝻绿帽癖了呀！</t>
  </si>
  <si>
    <t>2023-10-05 17:27:08</t>
  </si>
  <si>
    <t>阉割圣手骟姐</t>
  </si>
  <si>
    <t>1955339511</t>
  </si>
  <si>
    <t>186</t>
  </si>
  <si>
    <t>2023-10-05 17:26:57</t>
  </si>
  <si>
    <t>想想要说啥_</t>
  </si>
  <si>
    <t>5252877101</t>
  </si>
  <si>
    <t>261</t>
  </si>
  <si>
    <t>2023-10-05 17:16:21</t>
  </si>
  <si>
    <t>千杯醉人酒</t>
  </si>
  <si>
    <t>2972479537</t>
  </si>
  <si>
    <t>英国</t>
  </si>
  <si>
    <t>24</t>
  </si>
  <si>
    <t>2023-10-05 17:06:13</t>
  </si>
  <si>
    <t>你的眉边痣</t>
  </si>
  <si>
    <t>6563104518</t>
  </si>
  <si>
    <t>怀疑是盗图自挂🍠再自挂wb一路自导自演//@geminige://@正手给殖个嘴巴子 :错的是造谣的，这才是罪魁祸首，此人编造这个故事就是为了引起争议要流量z//@Man洒洒 :姐妹实惨 yxh评论里骂的顺直男好丢人 被搭讪就是哥哥保护你 搭讪人就是easy girl 别说外国人了 国男身材高长得</t>
  </si>
  <si>
    <t>2023-10-05 16:45:41</t>
  </si>
  <si>
    <t>小蓓bobo</t>
  </si>
  <si>
    <t>1828512471</t>
  </si>
  <si>
    <t>637</t>
  </si>
  <si>
    <t>怀疑是盗图自挂🍠再自挂wb一路自导自演//@geminige://@正手给殖个嘴巴子 :错的是造谣的，这才是罪魁祸首，此人编造这个故事就是为了引起争议要流量z//@Man洒洒 :姐妹实惨 yxh评论里骂的顺直男好丢人 被搭讪就是哥哥保护你 搭讪人就是easy girl 别说外国人了 国男身材高长得帅的也有人搭讪 怎么不搭讪</t>
  </si>
  <si>
    <t>2023-10-05 16:45:20</t>
  </si>
  <si>
    <t>舜华月</t>
  </si>
  <si>
    <t>5266853542</t>
  </si>
  <si>
    <t>176</t>
  </si>
  <si>
    <t>//@养鸡大王欧阳铁柱:@斯图卡98 怎么不道歉呢？//@Tiger公子://@黄腿肠://@怨男0:[笑cry]一天不造谣虾米会流脓</t>
  </si>
  <si>
    <t>2023-10-05 16:32:09</t>
  </si>
  <si>
    <t>KKKKAGURA</t>
  </si>
  <si>
    <t>5097325900</t>
  </si>
  <si>
    <t>119</t>
  </si>
  <si>
    <t>真想亲自创死他//@静候节假日:右边拿铁链女做梗图的我已经不想开玩笑骂你了，路过的人都举报一下把他号弄炸//@国男实践学说:什么叫荡妇羞辱？说㜅是垃圾难道不对吗？李㜅预备役差不多得了[兔子]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</si>
  <si>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16:30:29</t>
  </si>
  <si>
    <t>天堂的爆炸高压锅_</t>
  </si>
  <si>
    <t>6339363435</t>
  </si>
  <si>
    <t>150</t>
  </si>
  <si>
    <t>原博评论下面都是什么牛马，看一眼就被吓昏了[哆啦A梦害怕]//@比格犬受害者联盟:改不掉，自卑又妒恨//@土味阿姨:谣郎什么时候能改掉看到国女和外男站在一起就应激的毛病[疑问]</t>
  </si>
  <si>
    <t>2023-10-05 16:24:16</t>
  </si>
  <si>
    <t>重生变成毛大头</t>
  </si>
  <si>
    <t>6499409267</t>
  </si>
  <si>
    <t>2023-10-05 16:15:53</t>
  </si>
  <si>
    <t>厚厚d</t>
  </si>
  <si>
    <t>7614233935</t>
  </si>
  <si>
    <t>警惕海量个例….[打工人]</t>
  </si>
  <si>
    <t>2023-10-05 16:14:12</t>
  </si>
  <si>
    <t>Lavetyy</t>
  </si>
  <si>
    <t>5384758669</t>
  </si>
  <si>
    <t>828</t>
  </si>
  <si>
    <t>蝻的死一下</t>
  </si>
  <si>
    <t>2023-10-05 16:10:13</t>
  </si>
  <si>
    <t>正版叶栖羽</t>
  </si>
  <si>
    <t>3686898424</t>
  </si>
  <si>
    <t>天津</t>
  </si>
  <si>
    <t>580</t>
  </si>
  <si>
    <t>2023-10-05 16:08:34</t>
  </si>
  <si>
    <t>苏芷韵茹</t>
  </si>
  <si>
    <t>7509947880</t>
  </si>
  <si>
    <t>呵呵^_^</t>
  </si>
  <si>
    <t>2023-10-05 16:00:49</t>
  </si>
  <si>
    <t>离月阙</t>
  </si>
  <si>
    <t>6985975155</t>
  </si>
  <si>
    <t>58</t>
  </si>
  <si>
    <t>//@全是小表情://@怨男0:[笑cry]一天不造谣虾米会流脓</t>
  </si>
  <si>
    <t>2023-10-05 15:56:32</t>
  </si>
  <si>
    <t>Mo鱼der小何同学</t>
  </si>
  <si>
    <t>3768947247</t>
  </si>
  <si>
    <t>129</t>
  </si>
  <si>
    <t>能不能去斯//@一天放几十个臭屁的小红:转发微博</t>
  </si>
  <si>
    <t>2023-10-05 15:52:44</t>
  </si>
  <si>
    <t>基排将军</t>
  </si>
  <si>
    <t>2565052027</t>
  </si>
  <si>
    <t>541</t>
  </si>
  <si>
    <t>//@二十一斤大葱://@比格犬受害者联盟:改不掉，自卑又妒恨//@土味阿姨:谣郎什么时候能改掉看到国女和外男站在一起就应激的毛病[疑问]</t>
  </si>
  <si>
    <t>2023-10-05 15:48:05</t>
  </si>
  <si>
    <t>绮里琤</t>
  </si>
  <si>
    <t>2903061405</t>
  </si>
  <si>
    <t>支持谣郎进局！！！//@静候节假日:@臭豆腐酿鲱鱼 谣郎你的劣迹怎么和造粪机一样，每天一起源源不断的产生啊？</t>
  </si>
  <si>
    <t>2023-10-05 15:20:53</t>
  </si>
  <si>
    <t>荷欢荷喜</t>
  </si>
  <si>
    <t>2412668381</t>
  </si>
  <si>
    <t>104</t>
  </si>
  <si>
    <t>妈嘞都亖吧我说//@AlphaBii://@汀野白聿:……//@反射弧超长星人影九:[费解]</t>
  </si>
  <si>
    <t>2023-10-05 15:09:22</t>
  </si>
  <si>
    <t>旺仔牛奶喝了旺旺旺</t>
  </si>
  <si>
    <t>6879635968</t>
  </si>
  <si>
    <t>男的造谣男的信，说真的你们才是真爱是天生一对//@猫猫张圆圆:好肮脏的国男们，造谣传谣荡妇羞辱跑得飞快…</t>
  </si>
  <si>
    <t>2023-10-05 14:54:53</t>
  </si>
  <si>
    <t>狗狗牌生煎包</t>
  </si>
  <si>
    <t>6248505344</t>
  </si>
  <si>
    <t>691</t>
  </si>
  <si>
    <t>被反串男吓到想退网[傻眼][耶]</t>
  </si>
  <si>
    <t>2023-10-05 14:49:22</t>
  </si>
  <si>
    <t>干袜子踩湿拖鞋</t>
  </si>
  <si>
    <t>3748075615</t>
  </si>
  <si>
    <t>216</t>
  </si>
  <si>
    <t>。。。//@静候节假日:右边拿铁链女做梗图的我已经不想开玩笑骂你了，路过的人都举报一下把他号弄炸//@国男实践学说:什么叫荡妇羞辱？说㜅是垃圾难道不对吗？李㜅预备役差不多得了[兔子]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</si>
  <si>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14:30:07</t>
  </si>
  <si>
    <t>悲伤芒果起司</t>
  </si>
  <si>
    <t>6609824512</t>
  </si>
  <si>
    <t>66</t>
  </si>
  <si>
    <t>2023-10-05 14:25:32</t>
  </si>
  <si>
    <t>苏木行书</t>
  </si>
  <si>
    <t>2721734322</t>
  </si>
  <si>
    <t>341</t>
  </si>
  <si>
    <t>自己合影怕不是得哎呦今天见到洋妞了//@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</si>
  <si>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14:19:29</t>
  </si>
  <si>
    <t>桉东a重生版</t>
  </si>
  <si>
    <t>7842570278</t>
  </si>
  <si>
    <t>贱人//@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</si>
  <si>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14:18:44</t>
  </si>
  <si>
    <t>你想搞什莫</t>
  </si>
  <si>
    <t>7302847214</t>
  </si>
  <si>
    <t>国♂魅力大赏 这么爱指点想必做🦆的时候没少被人指点吧//@累身体疮丶:……一个外国人也不是什么名人有什么可拍照的</t>
  </si>
  <si>
    <t>2023-10-05 14:17:19</t>
  </si>
  <si>
    <t>谣郎基本盘//@怨男0:[笑cry]一天不造谣虾米会流脓</t>
  </si>
  <si>
    <t>2023-10-05 14:14:47</t>
  </si>
  <si>
    <t>到底怎么取名字才可以</t>
  </si>
  <si>
    <t>7787620786</t>
  </si>
  <si>
    <t>2023-10-05 14:13:46</t>
  </si>
  <si>
    <t>puppylove是小狗爱你的意思</t>
  </si>
  <si>
    <t>3894981341</t>
  </si>
  <si>
    <t>截图让外网看看国男//@静候节假日:右边拿铁链女做梗图的我已经不想开玩笑骂你了，路过的人都举报一下把他号弄炸//@国男实践学说:什么叫荡妇羞辱？说㜅是垃圾难道不对吗？李㜅预备役差不多得了[兔子]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</si>
  <si>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14:12:57</t>
  </si>
  <si>
    <t>好人美女123</t>
  </si>
  <si>
    <t>6904804897</t>
  </si>
  <si>
    <t>46</t>
  </si>
  <si>
    <t>plq的清朝郭楠真的很好笑</t>
  </si>
  <si>
    <t>2023-10-05 14:03:04</t>
  </si>
  <si>
    <t>套住你心</t>
  </si>
  <si>
    <t>7391932250</t>
  </si>
  <si>
    <t>1499</t>
  </si>
  <si>
    <t>2023-10-05 14:01:50</t>
  </si>
  <si>
    <t>手信呀</t>
  </si>
  <si>
    <t>7013278635</t>
  </si>
  <si>
    <t>196</t>
  </si>
  <si>
    <t>y造谣，y信，又一次目睹了赛博刚觉[费解]//@午夜仿生人:姐妹保存好证据报警吧，这背后肯定是有利益链的，祝顺利</t>
  </si>
  <si>
    <t>2023-10-05 13:56:27</t>
  </si>
  <si>
    <t>桃色浇云</t>
  </si>
  <si>
    <t>7375180488</t>
  </si>
  <si>
    <t>91</t>
  </si>
  <si>
    <t>[笑哈哈]傻比的人能不能都去死一死</t>
  </si>
  <si>
    <t>2023-10-05 13:39:25</t>
  </si>
  <si>
    <t>私人空间拒绝来串门</t>
  </si>
  <si>
    <t>3842997428</t>
  </si>
  <si>
    <t>1188</t>
  </si>
  <si>
    <t>2023-10-05 13:35:49</t>
  </si>
  <si>
    <t>好运快来小姐</t>
  </si>
  <si>
    <t>6375474515</t>
  </si>
  <si>
    <t>328</t>
  </si>
  <si>
    <t>真的有够恶心的，造谣的人亖全家哦//@Man洒洒:姐妹实惨 yxh评论里骂的顺直男好丢人 被搭讪就是哥哥保护你 搭讪人就是easy girl 别说外国人了 国男身材高长得帅的也有人搭讪 怎么不搭讪他就急了[泪]</t>
  </si>
  <si>
    <t>2023-10-05 13:30:49</t>
  </si>
  <si>
    <t>Isen-L</t>
  </si>
  <si>
    <t>5653910799</t>
  </si>
  <si>
    <t>2023-10-05 13:29:25</t>
  </si>
  <si>
    <t>橘子口味的墨铤</t>
  </si>
  <si>
    <t>2214351862</t>
  </si>
  <si>
    <t>73</t>
  </si>
  <si>
    <t>2023-10-05 13:27:12</t>
  </si>
  <si>
    <t>Ichthyostega</t>
  </si>
  <si>
    <t>1984039777</t>
  </si>
  <si>
    <t>138</t>
  </si>
  <si>
    <t>2023-10-05 13:19:41</t>
  </si>
  <si>
    <t>陆瑟</t>
  </si>
  <si>
    <t>5601407114</t>
  </si>
  <si>
    <t>2023-10-05 13:16:41</t>
  </si>
  <si>
    <t>2023-10-05 13:16:00</t>
  </si>
  <si>
    <t>行星环橘子茶</t>
  </si>
  <si>
    <t>7771343134</t>
  </si>
  <si>
    <t>围观煞笔//@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</si>
  <si>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13:12:14</t>
  </si>
  <si>
    <t>株式顺利</t>
  </si>
  <si>
    <t>3517619814</t>
  </si>
  <si>
    <t>351</t>
  </si>
  <si>
    <t>有病吧这些人…</t>
  </si>
  <si>
    <t>2023-10-05 13:11:21</t>
  </si>
  <si>
    <t>国际养猪场厂长</t>
  </si>
  <si>
    <t>3219038454</t>
  </si>
  <si>
    <t>421</t>
  </si>
  <si>
    <t>[偷笑]//@帝弥托利的外套w:2023年的中国男青年： 在外网被男的假装的黄推骗的露丁丁； 在简中被男的反串的女号气的嗷嗷叫， 男的好难[泪]//@战斗力旺盛的爵爵:自卑的裤裆民族主义者整天都在干这种丢人的事，然后还问别人为什么看不起他们[吃惊][吃惊][吃惊][吃惊]</t>
  </si>
  <si>
    <t>2023-10-05 13:06:25</t>
  </si>
  <si>
    <t>ZaSvobodu</t>
  </si>
  <si>
    <t>7542178807</t>
  </si>
  <si>
    <t>[吐]//@猫猫张圆圆:好肮脏的国男们，造谣传谣荡妇羞辱跑得飞快…</t>
  </si>
  <si>
    <t>2023-10-05 13:03:26</t>
  </si>
  <si>
    <t>鈴木咲良</t>
  </si>
  <si>
    <t>2937847563</t>
  </si>
  <si>
    <t>65</t>
  </si>
  <si>
    <t>//@阿芙乐尔6:都传疯了，你要先保存证据，账号信息和编造的内容，然后报警啊，不是先去法院，警察那边申请证据保存再起诉，一定要快，我很多地方都看到了</t>
  </si>
  <si>
    <t>2023-10-05 13:01:33</t>
  </si>
  <si>
    <t>罐头muhai_i</t>
  </si>
  <si>
    <t>7813352170</t>
  </si>
  <si>
    <t>谣郎真的很爱无中生有。这么爱编故事，是男疾男户别人比你大吗，还是想被厚乳[可爱]</t>
  </si>
  <si>
    <t>2023-10-05 12:52:16</t>
  </si>
  <si>
    <t>有待探索的0330号恒星</t>
  </si>
  <si>
    <t>6573424128</t>
  </si>
  <si>
    <t>网络生物多样性</t>
  </si>
  <si>
    <t>2023-10-05 12:50:36</t>
  </si>
  <si>
    <t>Regret_BK</t>
  </si>
  <si>
    <t>7627306546</t>
  </si>
  <si>
    <t>2023-10-05 12:42:01</t>
  </si>
  <si>
    <t>麦乐鸡得配酸甜酱才好吃</t>
  </si>
  <si>
    <t>3987115970</t>
  </si>
  <si>
    <t>117</t>
  </si>
  <si>
    <t>好骂//@怨男0:[笑cry]一天不造谣虾米会流脓</t>
  </si>
  <si>
    <t>2023-10-05 12:35:50</t>
  </si>
  <si>
    <t>不愿再炸man</t>
  </si>
  <si>
    <t>5742856074</t>
  </si>
  <si>
    <t>89</t>
  </si>
  <si>
    <t>2023-10-05 12:34:45</t>
  </si>
  <si>
    <t>快落2023</t>
  </si>
  <si>
    <t>5374509206</t>
  </si>
  <si>
    <t>102</t>
  </si>
  <si>
    <t>2023-10-05 12:27:25</t>
  </si>
  <si>
    <t>喵十川</t>
  </si>
  <si>
    <t>7830449710</t>
  </si>
  <si>
    <t>//@麦卡PU10P:上一个在杭州造黄谣的人已经判刑了，最近那个把爷爷孙女合照造谣成“老夫少妻”的也被刑拘了。支持原po维权。图里那个臭豆腐酿鲱鱼老谣棍了，上次借投稿之名传播幼师投毒谣言的就是这人（后来投稿的男的进去了，他还摇身一变成了揭露的英雄，其实纯粹是因为看到影响大了不得不报警而已）</t>
  </si>
  <si>
    <t>2023-10-05 12:24:24</t>
  </si>
  <si>
    <t>电器依赖病症</t>
  </si>
  <si>
    <t>2960297443</t>
  </si>
  <si>
    <t>2023-10-05 12:20:35</t>
  </si>
  <si>
    <t>啊啊啊啊啊澈</t>
  </si>
  <si>
    <t>7838293366</t>
  </si>
  <si>
    <t>//@远离男人幸福晚年://@静候节假日:@臭豆腐酿鲱鱼 谣郎你的劣迹怎么和造粪机一样，每天一起源源不断的产生啊？</t>
  </si>
  <si>
    <t>2023-10-05 12:14:42</t>
  </si>
  <si>
    <t>一只狐狸爪爪</t>
  </si>
  <si>
    <t>7610884565</t>
  </si>
  <si>
    <t>3536</t>
  </si>
  <si>
    <t>2023-10-05 12:06:11</t>
  </si>
  <si>
    <t>今天变成后天</t>
  </si>
  <si>
    <t>5062784682</t>
  </si>
  <si>
    <t>2023-10-05 12:01:11</t>
  </si>
  <si>
    <t>醉吟商y</t>
  </si>
  <si>
    <t>6085760909</t>
  </si>
  <si>
    <t>//@不再拿螺丝戳你了://@露露大神:[拜拜]//@戒灵依恋症的丘丘://@阿芙乐尔6:都传疯了，你要先保存证据，账号信息和编造的内容，然后报警啊，不是先去法院，警察那边申请证据保存再起诉，一定要快，我很多地方都看到了</t>
  </si>
  <si>
    <t>2023-10-05 11:58:37</t>
  </si>
  <si>
    <t>那麻里里二代</t>
  </si>
  <si>
    <t>5037594060</t>
  </si>
  <si>
    <t>868</t>
  </si>
  <si>
    <t>[黑线][黑线][黑线]</t>
  </si>
  <si>
    <t>2023-10-05 11:57:28</t>
  </si>
  <si>
    <t>欣欣的折耳兔</t>
  </si>
  <si>
    <t>6821812391</t>
  </si>
  <si>
    <t>无语</t>
  </si>
  <si>
    <t>2023-10-05 11:53:06</t>
  </si>
  <si>
    <t>M-20代三巡上海30号见过鹿晗版</t>
  </si>
  <si>
    <t>5690485737</t>
  </si>
  <si>
    <t>54</t>
  </si>
  <si>
    <t>//@露露大神:[拜拜]//@戒灵依恋症的丘丘://@阿芙乐尔6:都传疯了，你要先保存证据，账号信息和编造的内容，然后报警啊，不是先去法院，警察那边申请证据保存再起诉，一定要快，我很多地方都看到了</t>
  </si>
  <si>
    <t>2023-10-05 11:51:36</t>
  </si>
  <si>
    <t>不再拿螺丝戳你了</t>
  </si>
  <si>
    <t>6642254306</t>
  </si>
  <si>
    <t>4107</t>
  </si>
  <si>
    <t>//@正手给殖个嘴巴子 :错的是造谣的，这才是罪魁祸首，此人编造这个故事就是为了引起争议要流量z//@Man洒洒 :姐妹实惨 yxh评论里骂的顺直男好丢人 被搭讪就是哥哥保护你 搭讪人就是easy girl 别说外国人了 国男身材高长得帅的也有人搭讪 怎么不搭讪他就急了[泪]</t>
  </si>
  <si>
    <t>2023-10-05 11:48:44</t>
  </si>
  <si>
    <t>geminige</t>
  </si>
  <si>
    <t>1261121514</t>
  </si>
  <si>
    <t>239</t>
  </si>
  <si>
    <t>2023-10-05 11:42:33</t>
  </si>
  <si>
    <t>沈-诚孝</t>
  </si>
  <si>
    <t>1678111581</t>
  </si>
  <si>
    <t>1279</t>
  </si>
  <si>
    <t>好自卑的线头，造谣美女爽到你了？//@土味阿姨:谣郎什么时候能改掉看到国女和外男站在一起就应激的毛病[疑问]</t>
  </si>
  <si>
    <t>2023-10-05 11:41:12</t>
  </si>
  <si>
    <t>才不要和小气鬼做朋友</t>
  </si>
  <si>
    <t>6329035697</t>
  </si>
  <si>
    <t>9</t>
  </si>
  <si>
    <t>//@Luminous_007://@AlphaBii://@汀野白聿:……//@反射弧超长星人影九:[费解]</t>
  </si>
  <si>
    <t>2023-10-05 11:40:52</t>
  </si>
  <si>
    <t>阿芙特帕提</t>
  </si>
  <si>
    <t>7806937487</t>
  </si>
  <si>
    <t>2023-10-05 11:35:00</t>
  </si>
  <si>
    <t>穗上阿已</t>
  </si>
  <si>
    <t>5578930541</t>
  </si>
  <si>
    <t>1609</t>
  </si>
  <si>
    <t>//@帕帕鸦:真恶心…举证抓人又是一通忙//@司天钦Gosta:轉發微博</t>
  </si>
  <si>
    <t>2023-10-05 11:18:57</t>
  </si>
  <si>
    <t>鲜米欧克</t>
  </si>
  <si>
    <t>1801540031</t>
  </si>
  <si>
    <t>511</t>
  </si>
  <si>
    <t>2023-10-05 11:16:28</t>
  </si>
  <si>
    <t>troy0309201801</t>
  </si>
  <si>
    <t>6474203124</t>
  </si>
  <si>
    <t>2023-10-05 11:10:03</t>
  </si>
  <si>
    <t>芝芝士蛋糕_</t>
  </si>
  <si>
    <t>7394483148</t>
  </si>
  <si>
    <t>14</t>
  </si>
  <si>
    <t>//之前看到有教程说得是先起诉平台拿到信息之类的？</t>
  </si>
  <si>
    <t>2023-10-05 10:52:13</t>
  </si>
  <si>
    <t>家有F猫</t>
  </si>
  <si>
    <t>7454224561</t>
  </si>
  <si>
    <t>//@婉司姬:一天不造谣传谣是不是能亖 一张合影就开始dfxr了[费解]</t>
  </si>
  <si>
    <t>2023-10-05 10:45:07</t>
  </si>
  <si>
    <t>素山恋雪</t>
  </si>
  <si>
    <t>7542797260</t>
  </si>
  <si>
    <t>225</t>
  </si>
  <si>
    <t>造谣死全家[微笑]</t>
  </si>
  <si>
    <t>2023-10-05 10:43:52</t>
  </si>
  <si>
    <t>2023-10-05 10:33:55</t>
  </si>
  <si>
    <t>喃归喃渡</t>
  </si>
  <si>
    <t>6865519553</t>
  </si>
  <si>
    <t>2023-10-05 10:33:51</t>
  </si>
  <si>
    <t>幽蓝韵瞳</t>
  </si>
  <si>
    <t>2179402042</t>
  </si>
  <si>
    <t>256</t>
  </si>
  <si>
    <t>最右这种没人要的贱货帮它出出丑。//@JuliaD婷:这个造谣贴我昨天也看到了…传播很广，对女孩的影响肯定也不小。//@郑峻://@火巳:这个必须报警，把所有造谣嘴贱的都录屏公证，保留证据，比如右边这只//@千钟非贵:当我女朋友，我帮你辟谣</t>
  </si>
  <si>
    <t>2023-10-05 10:33:00</t>
  </si>
  <si>
    <t>泥巴潭</t>
  </si>
  <si>
    <t>1603561772</t>
  </si>
  <si>
    <t>301</t>
  </si>
  <si>
    <t>2023-10-05 10:32:47</t>
  </si>
  <si>
    <t>本人午睡三小时</t>
  </si>
  <si>
    <t>5589864359</t>
  </si>
  <si>
    <t>141</t>
  </si>
  <si>
    <t>2023-10-05 10:31:02</t>
  </si>
  <si>
    <t>KEKE-ASCE</t>
  </si>
  <si>
    <t>2368086620</t>
  </si>
  <si>
    <t>60</t>
  </si>
  <si>
    <t>2023-10-05 10:26:13</t>
  </si>
  <si>
    <t>酱宥宥</t>
  </si>
  <si>
    <t>7312389602</t>
  </si>
  <si>
    <t>别造谣女性了……</t>
  </si>
  <si>
    <t>2023-10-05 10:24:53</t>
  </si>
  <si>
    <t>流苏在看小说吗</t>
  </si>
  <si>
    <t>7781339086</t>
  </si>
  <si>
    <t>每天上网就是来见证生物多样性的，你们plq这些发癫腩的以后都内部消化，现生中没有朋友你们肯定很失落吧，在这里胡言乱语博眼球找骂，管人家怎么样[嘻嘻][嘻嘻][嘻嘻][嘻嘻][嘻嘻]</t>
  </si>
  <si>
    <t>2023-10-05 10:23:24</t>
  </si>
  <si>
    <t>没见过我推的都点进来认识认识</t>
  </si>
  <si>
    <t>5331198608</t>
  </si>
  <si>
    <t>109</t>
  </si>
  <si>
    <t>国蝻去死啊//@静候节假日:右边拿铁链女做梗图的我已经不想开玩笑骂你了，路过的人都举报一下把他号弄炸//@国男实践学说:什么叫荡妇羞辱？说㜅是垃圾难道不对吗？李㜅预备役差不多得了[兔子]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</si>
  <si>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10:23:20</t>
  </si>
  <si>
    <t>Pkrgotmvjf</t>
  </si>
  <si>
    <t>7764820944</t>
  </si>
  <si>
    <t>//@混乱症患者://@404仿生猫:转发微博</t>
  </si>
  <si>
    <t>2023-10-05 10:20:18</t>
  </si>
  <si>
    <t>Trafalgarrrrr_</t>
  </si>
  <si>
    <t>6344792982</t>
  </si>
  <si>
    <t>71</t>
  </si>
  <si>
    <t>爱造谣的集短要么有被害妄想症和绿帽癖，要么是恐同深柜[允悲]//@给老子把Ak:谣男，窑男，咬男，三个不同的阶段，先通过给异性造/谣，来吸引臭味相投的同性，关注到自己这个住在窑/子里的男性，最后发展成客户，开始咬男，步步惊心，心思缜密...//@怨男0:[笑cry]一天不造谣虾米会流脓</t>
  </si>
  <si>
    <t>2023-10-05 10:18:40</t>
  </si>
  <si>
    <t>蜡笔昂昂</t>
  </si>
  <si>
    <t>5828145663</t>
  </si>
  <si>
    <t>2065</t>
  </si>
  <si>
    <t>2023-10-05 10:12:06</t>
  </si>
  <si>
    <t>豆腐花煮凉茶</t>
  </si>
  <si>
    <t>5892043490</t>
  </si>
  <si>
    <t>56</t>
  </si>
  <si>
    <t>顺直一天不造别人谣就会死[允悲]</t>
  </si>
  <si>
    <t>2023-10-05 10:11:11</t>
  </si>
  <si>
    <t>soobinboobie</t>
  </si>
  <si>
    <t>7870925951</t>
  </si>
  <si>
    <t>6</t>
  </si>
  <si>
    <t>2023-10-05 10:09:45</t>
  </si>
  <si>
    <t>暮烩</t>
  </si>
  <si>
    <t>5123341648</t>
  </si>
  <si>
    <t>122</t>
  </si>
  <si>
    <t>//@yourgirlye://@怨男0:[笑cry]一天不造谣虾米会流脓</t>
  </si>
  <si>
    <t>2023-10-05 10:01:00</t>
  </si>
  <si>
    <t>顾兔-yu</t>
  </si>
  <si>
    <t>5219873148</t>
  </si>
  <si>
    <t>谣郎真的很爱造谣传谣。</t>
  </si>
  <si>
    <t>2023-10-05 09:59:06</t>
  </si>
  <si>
    <t>MiniKkion</t>
  </si>
  <si>
    <t>7669646020</t>
  </si>
  <si>
    <t>中国香港</t>
  </si>
  <si>
    <t>广东男妒忌了，真丢人→//@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</si>
  <si>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09:56:55</t>
  </si>
  <si>
    <t>2023-10-05 09:52:57</t>
  </si>
  <si>
    <t>呼噜小猫肚皮</t>
  </si>
  <si>
    <t>6899278262</t>
  </si>
  <si>
    <t>29</t>
  </si>
  <si>
    <t>造谣者死</t>
  </si>
  <si>
    <t>2023-10-05 09:45:40</t>
  </si>
  <si>
    <t>多拉玛露空萧茴蔠</t>
  </si>
  <si>
    <t>5905885761</t>
  </si>
  <si>
    <t>//@AlphaBii://@汀野白聿:……//@反射弧超长星人影九:[费解]</t>
  </si>
  <si>
    <t>2023-10-05 09:44:09</t>
  </si>
  <si>
    <t>Luminous_007</t>
  </si>
  <si>
    <t>7806767323</t>
  </si>
  <si>
    <t>2023-10-05 09:41:00</t>
  </si>
  <si>
    <t>-别后十三春去-</t>
  </si>
  <si>
    <t>7565724494</t>
  </si>
  <si>
    <t>2023-10-05 09:40:31</t>
  </si>
  <si>
    <t>REN_JKM</t>
  </si>
  <si>
    <t>7612061708</t>
  </si>
  <si>
    <t>关岛</t>
  </si>
  <si>
    <t>2023-10-05 09:37:18</t>
  </si>
  <si>
    <t>用户7547696405</t>
  </si>
  <si>
    <t>7547696405</t>
  </si>
  <si>
    <t>2023-10-05 09:27:55</t>
  </si>
  <si>
    <t>rorreta是派来逗比的猴子方囧囧</t>
  </si>
  <si>
    <t>1678123342</t>
  </si>
  <si>
    <t>82</t>
  </si>
  <si>
    <t>这个图片我好像也看到过，追究到底//@我是落生://@Mi_ch_e:在努力了，今天去的时候法院下班了//@AWG97038:那你得坚决起诉原帖才行</t>
  </si>
  <si>
    <t>2023-10-05 09:23:57</t>
  </si>
  <si>
    <t>盐仐·</t>
  </si>
  <si>
    <t>5245501464</t>
  </si>
  <si>
    <t>491</t>
  </si>
  <si>
    <t>谣郎造谣一次寄吧短一厘米[笑cry]//@西一加西二:图上这个人@臭豆腐酿鲱鱼 之前造谣女幼师投毒，被警方通报了，现在还在造谣其他女生，你不要和他和解！！务必让他二进宫</t>
  </si>
  <si>
    <t>2023-10-05 09:17:17</t>
  </si>
  <si>
    <t>cryingforl0ve</t>
  </si>
  <si>
    <t>7612944413</t>
  </si>
  <si>
    <t>男的不造谣会死啊</t>
  </si>
  <si>
    <t>2023-10-05 09:15:50</t>
  </si>
  <si>
    <t>春日的影像诗</t>
  </si>
  <si>
    <t>5499505323</t>
  </si>
  <si>
    <t>2023-10-05 09:03:16</t>
  </si>
  <si>
    <t>发现性癖是人外</t>
  </si>
  <si>
    <t>3027639542</t>
  </si>
  <si>
    <t>100</t>
  </si>
  <si>
    <t>2023-10-05 09:02:56</t>
  </si>
  <si>
    <t>四色视觉</t>
  </si>
  <si>
    <t>5599755414</t>
  </si>
  <si>
    <t>153</t>
  </si>
  <si>
    <t>2023-10-05 08:57:59</t>
  </si>
  <si>
    <t>·黑糖鹿丸鮮奶粤·</t>
  </si>
  <si>
    <t>6046046351</t>
  </si>
  <si>
    <t>787</t>
  </si>
  <si>
    <t>2023-10-05 08:55:18</t>
  </si>
  <si>
    <t>用户5190369330</t>
  </si>
  <si>
    <t>5190369330</t>
  </si>
  <si>
    <t>149</t>
  </si>
  <si>
    <t>2023-10-05 08:54:13</t>
  </si>
  <si>
    <t>快乐女孩小慕</t>
  </si>
  <si>
    <t>6621613425</t>
  </si>
  <si>
    <t>[微笑][微笑][微笑][微笑][微笑]//@反射弧超长星人影九:[费解]</t>
  </si>
  <si>
    <t>2023-10-05 08:52:23</t>
  </si>
  <si>
    <t>喝汤烫躺烫汤躺</t>
  </si>
  <si>
    <t>6340634807</t>
  </si>
  <si>
    <t>先转为敬，火速围观~</t>
  </si>
  <si>
    <t>2023-10-05 08:43:14</t>
  </si>
  <si>
    <t>Erato夜阑阑</t>
  </si>
  <si>
    <t>7209014423</t>
  </si>
  <si>
    <t>200</t>
  </si>
  <si>
    <t>[疑问]//@AlphaBii://@汀野白聿:……//@反射弧超长星人影九:[费解]</t>
  </si>
  <si>
    <t>2023-10-05 08:41:22</t>
  </si>
  <si>
    <t>爱你是唯一真理</t>
  </si>
  <si>
    <t>3200234592</t>
  </si>
  <si>
    <t>478</t>
  </si>
  <si>
    <t>2023-10-05 08:18:47</t>
  </si>
  <si>
    <t>做粉蒸肉要放红腐乳</t>
  </si>
  <si>
    <t>5630352402</t>
  </si>
  <si>
    <t>怎么这么爱造谣啊</t>
  </si>
  <si>
    <t>2023-10-05 08:11:39</t>
  </si>
  <si>
    <t>各jiu各位</t>
  </si>
  <si>
    <t>6097987103</t>
  </si>
  <si>
    <t>88</t>
  </si>
  <si>
    <t>//@汀野白聿:……//@反射弧超长星人影九:[费解]</t>
  </si>
  <si>
    <t>2023-10-05 07:49:36</t>
  </si>
  <si>
    <t>是Andy啦-</t>
  </si>
  <si>
    <t>6812489578</t>
  </si>
  <si>
    <t>2023-10-05 07:16:20</t>
  </si>
  <si>
    <t>渣渣渣渣渣菌</t>
  </si>
  <si>
    <t>6225734866</t>
  </si>
  <si>
    <t>2023-10-05 07:06:38</t>
  </si>
  <si>
    <t>小太阳冰冰凉</t>
  </si>
  <si>
    <t>5628510209</t>
  </si>
  <si>
    <t>179</t>
  </si>
  <si>
    <t>2023-10-05 07:04:55</t>
  </si>
  <si>
    <t>bxqm__</t>
  </si>
  <si>
    <t>7874121794</t>
  </si>
  <si>
    <t>谣郎厶了//@远离男人幸福晚年://@静候节假日:@臭豆腐酿鲱鱼 谣郎你的劣迹怎么和造粪机一样，每天一起源源不断的产生啊？</t>
  </si>
  <si>
    <t>2023-10-05 06:49:02</t>
  </si>
  <si>
    <t>珠泫美学</t>
  </si>
  <si>
    <t>7624082595</t>
  </si>
  <si>
    <t>11233</t>
  </si>
  <si>
    <t>2023-10-05 06:38:19</t>
  </si>
  <si>
    <t>大个321</t>
  </si>
  <si>
    <t>6246364842</t>
  </si>
  <si>
    <t>85</t>
  </si>
  <si>
    <t>2023-10-05 06:33:34</t>
  </si>
  <si>
    <t>CangV</t>
  </si>
  <si>
    <t>1686000282</t>
  </si>
  <si>
    <t>204</t>
  </si>
  <si>
    <t>//@禁止情绪化 :一定先报警，这一个步骤就可以让很多吃流量的，明知是假的还在传播的博主删帖了//@禁止情绪化 :昨天有看到相关帖子，今天知道是被盗图的。建议博主立即报警，获取原贴发布者信息起诉</t>
  </si>
  <si>
    <t>2023-10-05 06:27:34</t>
  </si>
  <si>
    <t>桑无哈哈哈</t>
  </si>
  <si>
    <t>7768216149</t>
  </si>
  <si>
    <t>//@兔了个丘://@Tiger公子://@黄腿肠://@怨男0:[笑cry]一天不造谣虾米会流脓</t>
  </si>
  <si>
    <t>2023-10-05 06:21:09</t>
  </si>
  <si>
    <t>壹Tin桃汁</t>
  </si>
  <si>
    <t>1803547457</t>
  </si>
  <si>
    <t>2198</t>
  </si>
  <si>
    <t>2023-10-05 06:03:50</t>
  </si>
  <si>
    <t>用户7315923751</t>
  </si>
  <si>
    <t>7315923751</t>
  </si>
  <si>
    <t>//@卡拉马子GOGOGO:山东楠世界第一大男子主义，其他地方没按照他的大男子主义走就是丧失人权了。[抱抱]//@梦魇之启:此人曾经锐评国男已丧失全部人权[笑而不语] 评论配图</t>
  </si>
  <si>
    <t>2023-10-05 05:57:04</t>
  </si>
  <si>
    <t>咸甜咸甜永动机</t>
  </si>
  <si>
    <t>7423355861</t>
  </si>
  <si>
    <t>27</t>
  </si>
  <si>
    <t>//@梦魇之启:你们倒也不必太惊讶，这种其实是危害性很小的，一举报一个准。而且本身博主流量一超多强，打击这种很简单。//@梦魇之启:此人曾经锐评国男已丧失全部人权[笑而不语] 评论配图</t>
  </si>
  <si>
    <t>2023-10-05 05:57:00</t>
  </si>
  <si>
    <t>评论有一条一千多回复看不到了呢//@音音嘤嘤:……真可悲//@自由小船:😅😅😅//@比格犬受害者联盟:改不掉，自卑又妒恨//@土味阿姨:什么时候能改掉看到国女和外男站在一起就应激的毛病[疑问]</t>
  </si>
  <si>
    <t>2023-10-05 05:54:56</t>
  </si>
  <si>
    <t>机智的熙熙子</t>
  </si>
  <si>
    <t>2204117112</t>
  </si>
  <si>
    <t>挪威</t>
  </si>
  <si>
    <t>845</t>
  </si>
  <si>
    <t>你有病？//@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</si>
  <si>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05:54:23</t>
  </si>
  <si>
    <t>谣郎嘛//@反射弧超长星人影九:[费解]</t>
  </si>
  <si>
    <t>2023-10-05 05:40:32</t>
  </si>
  <si>
    <t>大胖看山也看水</t>
  </si>
  <si>
    <t>2127979064</t>
  </si>
  <si>
    <t>272</t>
  </si>
  <si>
    <t>[微笑]//@静候节假日:右边拿铁链女做梗图的我已经不想开玩笑骂你了，路过的人都举报一下把他号弄炸//@国男实践学说:什么叫荡妇羞辱？说㜅是垃圾难道不对吗？李㜅预备役差不多得了[兔子]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</si>
  <si>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05:33:47</t>
  </si>
  <si>
    <t>讣春</t>
  </si>
  <si>
    <t>5620095469</t>
  </si>
  <si>
    <t>好美的国蝻❤️</t>
  </si>
  <si>
    <t>2023-10-05 04:42:10</t>
  </si>
  <si>
    <t>海盐宇宙mia-</t>
  </si>
  <si>
    <t>2863542872</t>
  </si>
  <si>
    <t>306</t>
  </si>
  <si>
    <t>[吃驚]</t>
  </si>
  <si>
    <t>2023-10-05 04:15:40</t>
  </si>
  <si>
    <t>昧履支冬吾</t>
  </si>
  <si>
    <t>6323523773</t>
  </si>
  <si>
    <t>蝻的g点真的莫名其妙//@猫猫张圆圆:好肮脏的国男们，造谣传谣荡妇羞辱跑得飞快…</t>
  </si>
  <si>
    <t>2023-10-05 04:15:07</t>
  </si>
  <si>
    <t>还没活过来</t>
  </si>
  <si>
    <t>7217252264</t>
  </si>
  <si>
    <t>重庆</t>
  </si>
  <si>
    <t>这世道……//@惊了山茶:到底在干嘛。。。</t>
  </si>
  <si>
    <t>2023-10-05 04:13:13</t>
  </si>
  <si>
    <t>月光糊糊-</t>
  </si>
  <si>
    <t>3059397825</t>
  </si>
  <si>
    <t>206</t>
  </si>
  <si>
    <t>傻逼脑瘫你爹死了//@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</si>
  <si>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04:12:47</t>
  </si>
  <si>
    <t>//@反射弧超长星人影九 :[费解]</t>
  </si>
  <si>
    <t>2023-10-05 03:58:02</t>
  </si>
  <si>
    <t>九玖酒灸</t>
  </si>
  <si>
    <t>1603948617</t>
  </si>
  <si>
    <t>468</t>
  </si>
  <si>
    <t>//@林延初://@静候节假日:右边拿铁链女做梗图的我已经不想开玩笑骂你了，路过的人都举报一下把他号弄炸//@国男实践学说:什么叫荡妇羞辱？说㜅是垃圾难道不对吗？李㜅预备役差不多得了[兔子]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</si>
  <si>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2023-10-05 03:44:10</t>
  </si>
  <si>
    <t>白桃吸捡垃圾</t>
  </si>
  <si>
    <t>7243448211</t>
  </si>
  <si>
    <t>41</t>
  </si>
  <si>
    <t>但凡性别互换，男的就不会骂其他男的和外国人合影了。所以早说了 男人就是双标 说的话都是放屁//@反射弧超长星人影九:[费解]</t>
  </si>
  <si>
    <t>2023-10-05 03:23:58</t>
  </si>
  <si>
    <t>羽隐_贫困人士</t>
  </si>
  <si>
    <t>1792289661</t>
  </si>
  <si>
    <t>634</t>
  </si>
  <si>
    <t>2023-10-05 03:08:03</t>
  </si>
  <si>
    <t>-蘋果落下的理由-</t>
  </si>
  <si>
    <t>6465235293</t>
  </si>
  <si>
    <t>118</t>
  </si>
  <si>
    <t>太荒谬了//@在摸鱼中的阿落:谣先生是这样的，看到女孩子和外国男，满脑子就是自己二两肉不够大，女的eg崇洋媚外，一定要狠狠批判造谣她们倒贴外国男，看她们被骂才能结束自己的三秒快乐[二哈]//@反射弧超长星人影九 :[费解]</t>
  </si>
  <si>
    <t>2023-10-05 03:06:08</t>
  </si>
  <si>
    <t>kk-Jun王</t>
  </si>
  <si>
    <t>5585929180</t>
  </si>
  <si>
    <t>315</t>
  </si>
  <si>
    <t>//@禁止情绪化:一定先报警，这一个步骤就可以让很多吃流量的，明知是假的还在传播的博主删帖了//@禁止情绪化:昨天有看到相关帖子，今天知道是被盗图的。建议博主立即报警，获取原贴发布者信息起诉</t>
  </si>
  <si>
    <t>2023-10-05 02:59:50</t>
  </si>
  <si>
    <t>勿忘我好孩子689</t>
  </si>
  <si>
    <t>6244771899</t>
  </si>
  <si>
    <t>55</t>
  </si>
  <si>
    <t>2023-10-05 02:33:59</t>
  </si>
  <si>
    <t>江文不通</t>
  </si>
  <si>
    <t>7794392160</t>
  </si>
  <si>
    <t>2023-10-05 02:32:14</t>
  </si>
  <si>
    <t>冬日小芦</t>
  </si>
  <si>
    <t>6347627518</t>
  </si>
  <si>
    <t>谣言不止，明天你④//@远离男人幸福晚年://@静候节假日:@臭豆腐酿鲱鱼 谣郎你的劣迹怎么和造粪机一样，每天一起源源不断的产生啊？</t>
  </si>
  <si>
    <t>2023-10-05 02:13:42</t>
  </si>
  <si>
    <t>聂蚂</t>
  </si>
  <si>
    <t>6118314125</t>
  </si>
  <si>
    <t>2023-10-05 01:53:30</t>
  </si>
  <si>
    <t>顾宣茶</t>
  </si>
  <si>
    <t>7508154176</t>
  </si>
  <si>
    <t>2023-10-05 01:53:16</t>
  </si>
  <si>
    <t>右边做梗图男的能比下水沟老鼠臭//@静候节假日:拿铁链女做梗图的我已经不想开玩笑骂你了，路过的人都举报一下把他号弄炸//@国男实践学说:什么叫荡妇羞辱？说㜅是垃圾难道不对吗？李㜅预备役差不多得了[兔子] 查看图片 //:小割割这不是真的你可太失望了，赶紧寻找下一个开始荡妇羞辱！</t>
  </si>
  <si>
    <t>2023-10-05 01:51:07</t>
  </si>
  <si>
    <t>真心提问明天吃什么</t>
  </si>
  <si>
    <t>5621422103</t>
  </si>
  <si>
    <t>…//@反射弧超长星人影九:[费解]</t>
  </si>
  <si>
    <t>2023-10-05 01:45:55</t>
  </si>
  <si>
    <t>大皮擦了指甲油</t>
  </si>
  <si>
    <t>5797066676</t>
  </si>
  <si>
    <t>//@123微笑看蓝天- ://@反射弧超长星人影九 :[费解]</t>
  </si>
  <si>
    <t>2023-10-05 01:41:39</t>
  </si>
  <si>
    <t>萘野</t>
  </si>
  <si>
    <t>2143459522</t>
  </si>
  <si>
    <t>80</t>
  </si>
  <si>
    <t>2023-10-05 01:36:47</t>
  </si>
  <si>
    <t>chaosandevil</t>
  </si>
  <si>
    <t>6577908971</t>
  </si>
  <si>
    <t>2023-10-05 01:35:48</t>
  </si>
  <si>
    <t>你我她23333</t>
  </si>
  <si>
    <t>5600469100</t>
  </si>
  <si>
    <t>2023-10-05 01:27:15</t>
  </si>
  <si>
    <t>安箔10</t>
  </si>
  <si>
    <t>6365250034</t>
  </si>
  <si>
    <t>2023-10-05 01:23:05</t>
  </si>
  <si>
    <t>库斯克邮车去流浪</t>
  </si>
  <si>
    <t>5625516672</t>
  </si>
  <si>
    <t>2023-10-05 01:22:17</t>
  </si>
  <si>
    <t>santulu</t>
  </si>
  <si>
    <t>6336576800</t>
  </si>
  <si>
    <t>2023-10-05 01:20:46</t>
  </si>
  <si>
    <t>很随便的名字916</t>
  </si>
  <si>
    <t>6203316092</t>
  </si>
  <si>
    <t>//@晋江我想吃肉://@莉莉安说道:[吐]//@转生成暴力乌鸦:间皮子每次都是他//@正宗爹味酱:[吐][吐][吐][吐]//@静候节假日:@臭豆腐酿鲱鱼 谣郎你的劣迹怎么和造粪机一样，每天一起源源不断的产生啊？</t>
  </si>
  <si>
    <t>2023-10-05 01:19:03</t>
  </si>
  <si>
    <t>路过的一条鱼</t>
  </si>
  <si>
    <t>2687136751</t>
  </si>
  <si>
    <t>[汗][汗][汗]</t>
  </si>
  <si>
    <t>2023-10-05 01:16:17</t>
  </si>
  <si>
    <t>吃掉面包小狗</t>
  </si>
  <si>
    <t>6257212638</t>
  </si>
  <si>
    <t>青海</t>
  </si>
  <si>
    <t>蝻的G点真的很好懂//@猫猫张圆圆:好肮脏的国男们，造谣传谣荡妇羞辱跑得飞快…</t>
  </si>
  <si>
    <t>2023-10-05 01:15:48</t>
  </si>
  <si>
    <t>MUMAmuna</t>
  </si>
  <si>
    <t>6180263199</t>
  </si>
  <si>
    <t>//@胖虎鲸:[话筒]//@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</si>
  <si>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2023-10-05 01:15:16</t>
  </si>
  <si>
    <t>perfectplaces</t>
  </si>
  <si>
    <t>3237145171</t>
  </si>
  <si>
    <t>183</t>
  </si>
  <si>
    <t>2023-10-05 01:09:48</t>
  </si>
  <si>
    <t>小明你怎么这样啊</t>
  </si>
  <si>
    <t>7838534045</t>
  </si>
  <si>
    <t>2023-10-05 01:08:11</t>
  </si>
  <si>
    <t>ilvu97959</t>
  </si>
  <si>
    <t>7475100209</t>
  </si>
  <si>
    <t>2023-10-05 01:07:46</t>
  </si>
  <si>
    <t>哇丢大圆子吃肉惹</t>
  </si>
  <si>
    <t>7477622106</t>
  </si>
  <si>
    <t>2023-10-05 01:07:28</t>
  </si>
  <si>
    <t>銀河散落</t>
  </si>
  <si>
    <t>3874893964</t>
  </si>
  <si>
    <t>2023-10-05 00:59:57</t>
  </si>
  <si>
    <t>世界珍宝叶不修</t>
  </si>
  <si>
    <t>2439066463</t>
  </si>
  <si>
    <t>……别太恨//@反射弧超长星人影九:[费解]</t>
  </si>
  <si>
    <t>2023-10-05 00:59:34</t>
  </si>
  <si>
    <t>·夏季八曲·</t>
  </si>
  <si>
    <t>2395126754</t>
  </si>
  <si>
    <t>327</t>
  </si>
  <si>
    <t>//@AlphaBii ://@汀野白聿 :……//@反射弧超长星人影九 :[费解]</t>
  </si>
  <si>
    <t>2023-10-05 00:58:53</t>
  </si>
  <si>
    <t>曲棠</t>
  </si>
  <si>
    <t>6272293203</t>
  </si>
  <si>
    <t>//@起肖蔷:g点来来去去永永远远都是那些//@·酒久久啾:xhs举报都没用，谣言在这平台上飞得比光还快//@猫撞://@猫猫张圆圆:好肮脏的国男们，造谣传谣荡妇羞辱跑得飞快…</t>
  </si>
  <si>
    <t>2023-10-05 00:58:00</t>
  </si>
  <si>
    <t>万言不直一杯水_</t>
  </si>
  <si>
    <t>6270737098</t>
  </si>
  <si>
    <t>乐子🤣你应该自杀，你和你妈男女有别//@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</si>
  <si>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00:57:52</t>
  </si>
  <si>
    <t>Irembdream</t>
  </si>
  <si>
    <t>7395458006</t>
  </si>
  <si>
    <t>218</t>
  </si>
  <si>
    <t>//@远离男人幸福晚年://@静候节假日:@臭豆腐酿鲱鱼 谣郎你的劣迹怎么和造粪机一样，每天一起源源不断的产生啊？//@l鱼苗I:造谣的能不能进去啊//@静候节假日:@臭豆腐酿鲱鱼 谣郎你的劣迹怎么和造粪机一样，每天一起源源不断的产生啊？//@卡卡荷光:看到原po说要报警，支持。</t>
  </si>
  <si>
    <t>2023-10-05 00:56:57</t>
  </si>
  <si>
    <t>梦幻蓝色药丸</t>
  </si>
  <si>
    <t>7799916709</t>
  </si>
  <si>
    <t>弱智[允悲]//@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</si>
  <si>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00:54:49</t>
  </si>
  <si>
    <t>谁让我骂骂呢</t>
  </si>
  <si>
    <t>7438710284</t>
  </si>
  <si>
    <t>1227</t>
  </si>
  <si>
    <t>2023-10-05 00:51:42</t>
  </si>
  <si>
    <t>幼儿园园长_W</t>
  </si>
  <si>
    <t>5939198977</t>
  </si>
  <si>
    <t>[可爱]//@AlphaBii://@汀野白聿:……//@反射弧超长星人影九:[费解]</t>
  </si>
  <si>
    <t>2023-10-05 00:50:53</t>
  </si>
  <si>
    <t>今天一点前睡_</t>
  </si>
  <si>
    <t>6522436874</t>
  </si>
  <si>
    <t>金针菇破防</t>
  </si>
  <si>
    <t>2023-10-05 00:45:40</t>
  </si>
  <si>
    <t>大蓝lan7</t>
  </si>
  <si>
    <t>1781173095</t>
  </si>
  <si>
    <t>381</t>
  </si>
  <si>
    <t>贱死了我天呢[吃惊][吃惊]//@猫猫张圆圆:好肮脏的国男们，造谣传谣荡妇羞辱跑得飞快…</t>
  </si>
  <si>
    <t>2023-10-05 00:43:21</t>
  </si>
  <si>
    <t>沉春野</t>
  </si>
  <si>
    <t>6737950144</t>
  </si>
  <si>
    <t>荒谬。。//@AlphaBii://@汀野白聿:……//@反射弧超长星人影九:[费解]</t>
  </si>
  <si>
    <t>2023-10-05 00:42:24</t>
  </si>
  <si>
    <t>汤君赫</t>
  </si>
  <si>
    <t>3802946690</t>
  </si>
  <si>
    <t>175</t>
  </si>
  <si>
    <t>嫩妈这是我看的最生气的，，//@静候节假日:右边拿铁链女做梗图的我已经不想开玩笑骂你了，路过的人都举报一下把他号弄炸//@国男实践学说:什么叫荡妇羞辱？说㜅是垃圾难道不对吗？李㜅预备役差不多得了 查看图片 //@静候节假日:小割割这不是真的你可太失望了赶紧寻找下一个开始荡妇羞辱</t>
  </si>
  <si>
    <t>2023-10-05 00:36:38</t>
  </si>
  <si>
    <t>食猫条</t>
  </si>
  <si>
    <t>5944624251</t>
  </si>
  <si>
    <t>353</t>
  </si>
  <si>
    <t>2023-10-05 00:32:45</t>
  </si>
  <si>
    <t>这页诗</t>
  </si>
  <si>
    <t>7269991885</t>
  </si>
  <si>
    <t>2023-10-05 00:31:04</t>
  </si>
  <si>
    <t>currEntAppLy</t>
  </si>
  <si>
    <t>7161438066</t>
  </si>
  <si>
    <t>xhs刷到过原帖，震惊。。另外 评论区有的男的是不是没脑子 不能正常思考啊我请问[可怜]</t>
  </si>
  <si>
    <t>2023-10-05 00:29:05</t>
  </si>
  <si>
    <t>小狗劝架</t>
  </si>
  <si>
    <t>3805397049</t>
  </si>
  <si>
    <t>142</t>
  </si>
  <si>
    <t>2023-10-05 00:28:57</t>
  </si>
  <si>
    <t>懒羊羊不要熬夜</t>
  </si>
  <si>
    <t>5847505331</t>
  </si>
  <si>
    <t>140</t>
  </si>
  <si>
    <t>2023-10-05 00:28:46</t>
  </si>
  <si>
    <t>夸夸国王</t>
  </si>
  <si>
    <t>7785866238</t>
  </si>
  <si>
    <t>2023-10-05 00:27:29</t>
  </si>
  <si>
    <t>阿四1901-</t>
  </si>
  <si>
    <t>3873055900</t>
  </si>
  <si>
    <t>67</t>
  </si>
  <si>
    <t>？？？</t>
  </si>
  <si>
    <t>2023-10-05 00:26:12</t>
  </si>
  <si>
    <t>财富和好运向我涌来</t>
  </si>
  <si>
    <t>6604322352</t>
  </si>
  <si>
    <t>2023-10-05 00:25:19</t>
  </si>
  <si>
    <t>Deer小鹿日记</t>
  </si>
  <si>
    <t>3659146352</t>
  </si>
  <si>
    <t>@杭州网警 速擒谣棍，拿下这帮恶意造谣传谣、发动舆论人身攻击的犯罪者。莫让“取快递被造黄谣”此类恶性事件重新发酵。提供孳生恶意诽谤他人的温床。</t>
  </si>
  <si>
    <t>2023-10-05 00:21:59</t>
  </si>
  <si>
    <t>ah羊咩咩</t>
  </si>
  <si>
    <t>6622422464</t>
  </si>
  <si>
    <t>2023-10-05 00:20:02</t>
  </si>
  <si>
    <t>月永夫人ww</t>
  </si>
  <si>
    <t>6374440694</t>
  </si>
  <si>
    <t>98</t>
  </si>
  <si>
    <t>shoudhdQ</t>
  </si>
  <si>
    <t>6343847078</t>
  </si>
  <si>
    <t>//@幸运的有钱少女泡芙://@psoas:南拳故意引发的像之前仿女号说穿婚纱参加啥演唱会一样搞笑//@午夜仿生人:姐妹保存好证据报警吧，这背后肯定是有利益链的，祝顺利</t>
  </si>
  <si>
    <t>2023-10-05 00:19:52</t>
  </si>
  <si>
    <t>//@psoas:南拳故意引发的像之前仿女号说穿婚纱参加啥演唱会一样搞笑//@午夜仿生人:姐妹保存好证据报警吧，这背后肯定是有利益链的，祝顺利</t>
  </si>
  <si>
    <t>2023-10-05 00:15:53</t>
  </si>
  <si>
    <t>幸运的有钱少女泡芙</t>
  </si>
  <si>
    <t>3528553663</t>
  </si>
  <si>
    <t>//@火巳:这个必须报警，把所有造谣嘴贱的都录屏公证，保留证据，比如右边这只//@千钟非贵:当我女朋友，我帮你辟谣</t>
  </si>
  <si>
    <t>2023-10-05 00:15:12</t>
  </si>
  <si>
    <t>玛莉海请好好收藏我最後的浪漫</t>
  </si>
  <si>
    <t>3838294083</t>
  </si>
  <si>
    <t>562</t>
  </si>
  <si>
    <t>2023-10-05 00:14:41</t>
  </si>
  <si>
    <t>maorpdn</t>
  </si>
  <si>
    <t>5602111530</t>
  </si>
  <si>
    <t>263</t>
  </si>
  <si>
    <t>顶顶//@反射弧超长星人影九:[费解]</t>
  </si>
  <si>
    <t>2023-10-05 00:14:39</t>
  </si>
  <si>
    <t>kenty牌充电宝你值得拥有</t>
  </si>
  <si>
    <t>6983177941</t>
  </si>
  <si>
    <t>128</t>
  </si>
  <si>
    <t>2023-10-05 00:08:51</t>
  </si>
  <si>
    <t>tobebetterFirst</t>
  </si>
  <si>
    <t>7552433058</t>
  </si>
  <si>
    <t>//@午夜仿生人 :姐妹保存好证据报警吧，这背后肯定是有利益链的，祝顺利</t>
  </si>
  <si>
    <t>2023-10-05 00:08:07</t>
  </si>
  <si>
    <t>胖妞不见了-想她</t>
  </si>
  <si>
    <t>5602431443</t>
  </si>
  <si>
    <t>//@译文_芝://@土味阿姨:谣郎什么时候能改掉看到国女和外男站在一起就应激的毛病[疑问]</t>
  </si>
  <si>
    <t>2023-10-05 00:06:44</t>
  </si>
  <si>
    <t>名字取的太晚了</t>
  </si>
  <si>
    <t>2784302951</t>
  </si>
  <si>
    <t>127</t>
  </si>
  <si>
    <t>。。。。//@汀野白聿:……//@反射弧超长星人影九:[费解]</t>
  </si>
  <si>
    <t>2023-10-05 00:05:44</t>
  </si>
  <si>
    <t>腼腆的海棠</t>
  </si>
  <si>
    <t>7232800082</t>
  </si>
  <si>
    <t>……//@少女情怀总是苏:sjb//@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</si>
  <si>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2023-10-05 00:05:25</t>
  </si>
  <si>
    <t>想要成为鹿茸</t>
  </si>
  <si>
    <t>5604809223</t>
  </si>
  <si>
    <t>440</t>
  </si>
  <si>
    <t>南拳故意引发的像之前仿女号说穿婚纱参加啥演唱会一样搞笑//@午夜仿生人:姐妹保存好证据报警吧，这背后肯定是有利益链的，祝顺利</t>
  </si>
  <si>
    <t>2023-10-05 00:04:41</t>
  </si>
  <si>
    <t>psoas</t>
  </si>
  <si>
    <t>3091044611</t>
  </si>
  <si>
    <t>299</t>
  </si>
  <si>
    <t>我真的无语了//@ICHI一桑:沙币//@字幕少女:恶臭扑鼻//@l鱼苗I:造谣的能不能进去啊//@静候节假日:@臭豆腐酿鲱鱼 谣郎你的劣迹怎么和造粪机一样，每天一起源源不断的产生啊？</t>
  </si>
  <si>
    <t>2023-10-04 23:57:56</t>
  </si>
  <si>
    <t>胰岛铜丝-</t>
  </si>
  <si>
    <t>5039200931</t>
  </si>
  <si>
    <t>我求求你们男的了</t>
  </si>
  <si>
    <t>2023-10-04 23:52:54</t>
  </si>
  <si>
    <t>河也嘉骏</t>
  </si>
  <si>
    <t>6081597284</t>
  </si>
  <si>
    <t>2023-10-04 23:52:29</t>
  </si>
  <si>
    <t>消失不见见见</t>
  </si>
  <si>
    <t>5698881715</t>
  </si>
  <si>
    <t>2023-10-04 23:51:18</t>
  </si>
  <si>
    <t>霁月音by</t>
  </si>
  <si>
    <t>5690497551</t>
  </si>
  <si>
    <t>485</t>
  </si>
  <si>
    <t>2023-10-04 23:50:17</t>
  </si>
  <si>
    <t>玲玲子想戒网瘾</t>
  </si>
  <si>
    <t>5760298154</t>
  </si>
  <si>
    <t>61</t>
  </si>
  <si>
    <t>//@开府-仪同三司:网络上这些乌烟瘴气有多少是真的人？真的别再网上分享自己的生活了，网上垃圾东西太多了</t>
  </si>
  <si>
    <t>2023-10-04 23:49:44</t>
  </si>
  <si>
    <t>铝罐汽水</t>
  </si>
  <si>
    <t>7435585023</t>
  </si>
  <si>
    <t>2023-10-04 23:47:23</t>
  </si>
  <si>
    <t>滚桶洗猫咪</t>
  </si>
  <si>
    <t>5644298387</t>
  </si>
  <si>
    <t>//@水草-圈:自己是什么样的人看到的就是怎样的世界//@水草-圈:…</t>
  </si>
  <si>
    <t>2023-10-04 23:43:04</t>
  </si>
  <si>
    <t>卷毛和歪歪</t>
  </si>
  <si>
    <t>2446955002</t>
  </si>
  <si>
    <t>514</t>
  </si>
  <si>
    <t>少带着小吉吉上网行不行，滂臭//@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</si>
  <si>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23:39:07</t>
  </si>
  <si>
    <t>无敌闪电点点狗</t>
  </si>
  <si>
    <t>6997655380</t>
  </si>
  <si>
    <t>260</t>
  </si>
  <si>
    <t>2023-10-04 23:36:58</t>
  </si>
  <si>
    <t>暧未一起</t>
  </si>
  <si>
    <t>1954607350</t>
  </si>
  <si>
    <t>老僵尸看剑//@反射弧超长星人影九 :[费解]</t>
  </si>
  <si>
    <t>2023-10-04 23:36:03</t>
  </si>
  <si>
    <t>阿扣蛋黄和我</t>
  </si>
  <si>
    <t>2683628760</t>
  </si>
  <si>
    <t>现身说法？//@火巳:这个必须报警，把所有造谣嘴贱的都录屏公证，保留证据，比如右边这只//@千钟非贵:当我女朋友，我帮你辟谣</t>
  </si>
  <si>
    <t>2023-10-04 23:35:42</t>
  </si>
  <si>
    <t>瓶子不是瓶子</t>
  </si>
  <si>
    <t>5501312832</t>
  </si>
  <si>
    <t>2023-10-04 23:35:31</t>
  </si>
  <si>
    <t>猫没有咪呢</t>
  </si>
  <si>
    <t>7731692301</t>
  </si>
  <si>
    <t>2023-10-04 23:35:29</t>
  </si>
  <si>
    <t>秋雨梧桐叶落时-</t>
  </si>
  <si>
    <t>1866027764</t>
  </si>
  <si>
    <t>新加坡</t>
  </si>
  <si>
    <t>回复@AWG97038:别但，缺妈直说，虚空造个几把//@AWG97038:回复@Man洒洒:博主确实是无辜的，你看清楚那下面的配文。但是EG确实丢脸。煽动性别对立的拳师也丢脸。</t>
  </si>
  <si>
    <t>2023-10-04 23:34:25</t>
  </si>
  <si>
    <t>是啾啾没错啊Yep-</t>
  </si>
  <si>
    <t>3190073153</t>
  </si>
  <si>
    <t>518</t>
  </si>
  <si>
    <t>看见女生跟外国男的合影就造黄谣 有些国男的真是j和脑子都太小 我就爱在这种评论区丰富黑名单  不过还是要笑一下一些男的 他们眼里女生对大j的崇拜，是从自己对大奶美女的崇拜中意淫出来的  我们女生其实看男的综合素质更多一点啦 不信的话，就当我说这话是在安慰小j男吧</t>
  </si>
  <si>
    <t>2023-10-04 23:32:04</t>
  </si>
  <si>
    <t>碎眠</t>
  </si>
  <si>
    <t>6059232681</t>
  </si>
  <si>
    <t>133</t>
  </si>
  <si>
    <t>2023-10-04 23:31:21</t>
  </si>
  <si>
    <t>盒子嘞嘞</t>
  </si>
  <si>
    <t>7200509368</t>
  </si>
  <si>
    <t>2023-10-04 23:29:43</t>
  </si>
  <si>
    <t>我唯爱不二越</t>
  </si>
  <si>
    <t>2671106071</t>
  </si>
  <si>
    <t>男的4⃣️一半世界就清净一大半</t>
  </si>
  <si>
    <t>2023-10-04 23:27:26</t>
  </si>
  <si>
    <t>想不到id那就这样子吧</t>
  </si>
  <si>
    <t>5665269971</t>
  </si>
  <si>
    <t>2710</t>
  </si>
  <si>
    <t>又是造谣//@反射弧超长星人影九:[费解]</t>
  </si>
  <si>
    <t>2023-10-04 23:27:00</t>
  </si>
  <si>
    <t>知知是条鱼</t>
  </si>
  <si>
    <t>2056719097</t>
  </si>
  <si>
    <t>170</t>
  </si>
  <si>
    <t>2023-10-04 23:26:57</t>
  </si>
  <si>
    <t>红菱年少</t>
  </si>
  <si>
    <t>6323712285</t>
  </si>
  <si>
    <t>2023-10-04 23:26:56</t>
  </si>
  <si>
    <t>TB472-39</t>
  </si>
  <si>
    <t>5734943155</t>
  </si>
  <si>
    <t>//@少女情怀总是苏:sjb//@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</si>
  <si>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23:25:19</t>
  </si>
  <si>
    <t>海拉鲁旅行家</t>
  </si>
  <si>
    <t>6568005980</t>
  </si>
  <si>
    <t>69</t>
  </si>
  <si>
    <t>谣郎死翘翘</t>
  </si>
  <si>
    <t>2023-10-04 23:23:57</t>
  </si>
  <si>
    <t>茶仙籽</t>
  </si>
  <si>
    <t>2707241697</t>
  </si>
  <si>
    <t>615</t>
  </si>
  <si>
    <t>就这行文一看就是男的反串的，太恶心了，报警把他揪出来//@陸陸叁-://@光的反反复复反射原理:又是男的造谣啊//@Ssw-豆包师师巫://@字幕少女:恶臭扑鼻//@l鱼苗I:造谣的能不能进去啊//@静候节假日:@臭豆腐酿鲱鱼 谣郎你的劣迹怎么和造粪机一样，每天一起源源不断的产生啊？</t>
  </si>
  <si>
    <t>2023-10-04 23:23:33</t>
  </si>
  <si>
    <t>泥獭丁Nita</t>
  </si>
  <si>
    <t>1783502935</t>
  </si>
  <si>
    <t>5057</t>
  </si>
  <si>
    <t>哈？[费解]//@少女情怀总是苏:sjb//@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</si>
  <si>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23:22:47</t>
  </si>
  <si>
    <t>宸鹿7</t>
  </si>
  <si>
    <t>5020605884</t>
  </si>
  <si>
    <t>213</t>
  </si>
  <si>
    <t>吊♂什么时候可以停止造谣啊 真的吐了</t>
  </si>
  <si>
    <t>2023-10-04 23:22:17</t>
  </si>
  <si>
    <t>大豆李_发疯版</t>
  </si>
  <si>
    <t>2298844220</t>
  </si>
  <si>
    <t>558</t>
  </si>
  <si>
    <t>土狗看到女的和外国男的拍照站近一点都会破防哈哈哈哈哈哈哈哈 我只能说公狗们只是脆弱的像屎泡[允悲]</t>
  </si>
  <si>
    <t>2023-10-04 23:21:53</t>
  </si>
  <si>
    <t>早上奶黄酥饼</t>
  </si>
  <si>
    <t>6971341589</t>
  </si>
  <si>
    <t>2392</t>
  </si>
  <si>
    <t>脑子有泡//@少女情怀总是苏:sjb//@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</si>
  <si>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23:21:00</t>
  </si>
  <si>
    <t>M森晚M</t>
  </si>
  <si>
    <t>7431601240</t>
  </si>
  <si>
    <t>爱做饭的大熊</t>
  </si>
  <si>
    <t>6258609551</t>
  </si>
  <si>
    <t>229</t>
  </si>
  <si>
    <t>1 c.m.不要出来上网了，跟太监一样/@给你五分钱面子: 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</si>
  <si>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23:20:42</t>
  </si>
  <si>
    <t>2023-10-04 23:10:19</t>
  </si>
  <si>
    <t>一见一龙误终身</t>
  </si>
  <si>
    <t>5574728185</t>
  </si>
  <si>
    <t>282</t>
  </si>
  <si>
    <t>虫南什么时候都亖</t>
  </si>
  <si>
    <t>2023-10-04 23:09:58</t>
  </si>
  <si>
    <t>醉卧世间美人胸</t>
  </si>
  <si>
    <t>3181849674</t>
  </si>
  <si>
    <t>50</t>
  </si>
  <si>
    <t>评论整笑了//@三橫的阿銀://@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</si>
  <si>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23:09:45</t>
  </si>
  <si>
    <t>拜託妳清醒一點</t>
  </si>
  <si>
    <t>2422850225</t>
  </si>
  <si>
    <t>801</t>
  </si>
  <si>
    <t>蝻的反串真的不要太好辨别，味儿太冲了😆👉🤡//@猫猫张圆圆:好肮脏的国男们，造谣传谣荡妇羞辱跑得飞快…</t>
  </si>
  <si>
    <t>2023-10-04 23:08:06</t>
  </si>
  <si>
    <t>天才戴克斯</t>
  </si>
  <si>
    <t>7412044357</t>
  </si>
  <si>
    <t>郭蝻🤮🤮🤮</t>
  </si>
  <si>
    <t>2023-10-04 23:08:01</t>
  </si>
  <si>
    <t>高力小丸子</t>
  </si>
  <si>
    <t>1277370055</t>
  </si>
  <si>
    <t>老天爷 到底有多少臭事是男装女干的[允悲]</t>
  </si>
  <si>
    <t>2023-10-04 23:07:27</t>
  </si>
  <si>
    <t>射受魂予</t>
  </si>
  <si>
    <t>7646359495</t>
  </si>
  <si>
    <t>帮你传播，垃圾人盗图编故事应该收到法律制裁</t>
  </si>
  <si>
    <t>2023-10-04 23:04:47</t>
  </si>
  <si>
    <t>小王子是你玫瑰是你</t>
  </si>
  <si>
    <t>6012426778</t>
  </si>
  <si>
    <t>143</t>
  </si>
  <si>
    <t>男的编，男的传，男的信，男的骂[摊手]</t>
  </si>
  <si>
    <t>2023-10-04 23:03:16</t>
  </si>
  <si>
    <t>青提石榴梓</t>
  </si>
  <si>
    <t>5850317946</t>
  </si>
  <si>
    <t>90</t>
  </si>
  <si>
    <t>2023-10-04 23:01:32</t>
  </si>
  <si>
    <t>小鹿日记0v0</t>
  </si>
  <si>
    <t>6140058290</t>
  </si>
  <si>
    <t>2023-10-04 23:01:20</t>
  </si>
  <si>
    <t>whiteAPRIL</t>
  </si>
  <si>
    <t>6921924062</t>
  </si>
  <si>
    <t>2023-10-04 22:59:34</t>
  </si>
  <si>
    <t>木鱼台上</t>
  </si>
  <si>
    <t>2254469485</t>
  </si>
  <si>
    <t>309</t>
  </si>
  <si>
    <t>这些造谣的真垃圾！！</t>
  </si>
  <si>
    <t>2023-10-04 22:58:57</t>
  </si>
  <si>
    <t>灵水兰</t>
  </si>
  <si>
    <t>1337967980</t>
  </si>
  <si>
    <t>209</t>
  </si>
  <si>
    <t>2023-10-04 22:57:56</t>
  </si>
  <si>
    <t>莫桑比丘</t>
  </si>
  <si>
    <t>1700961830</t>
  </si>
  <si>
    <t>西藏</t>
  </si>
  <si>
    <t>275</t>
  </si>
  <si>
    <t>真恶心呀//@反射弧超长星人影九:[费解]</t>
  </si>
  <si>
    <t>2023-10-04 22:57:24</t>
  </si>
  <si>
    <t>妖妖妖妖妖精叽叽叽</t>
  </si>
  <si>
    <t>5720486029</t>
  </si>
  <si>
    <t>105</t>
  </si>
  <si>
    <t>转发</t>
  </si>
  <si>
    <t>2023-10-04 22:56:44</t>
  </si>
  <si>
    <t>晶晶决定换一个新ID</t>
  </si>
  <si>
    <t>5673083586</t>
  </si>
  <si>
    <t>//@胃里发现恐龙残骸的化石猫:谣郎被抓的太少了//@反射弧超长星人影九:[费解]</t>
  </si>
  <si>
    <t>2023-10-04 22:55:52</t>
  </si>
  <si>
    <t>元澡雪</t>
  </si>
  <si>
    <t>6754175839</t>
  </si>
  <si>
    <t>145</t>
  </si>
  <si>
    <t>知道你个短小男在现实没人要，才会到网上这么可怜的乞讨[嘻嘻]//@千钟非贵:当我女朋友，我帮你辟谣</t>
  </si>
  <si>
    <t>2023-10-04 22:55:47</t>
  </si>
  <si>
    <t>旖风思念</t>
  </si>
  <si>
    <t>2622937767</t>
  </si>
  <si>
    <t>427</t>
  </si>
  <si>
    <t>蝻的一天不造女生谣就要亖了[弱]</t>
  </si>
  <si>
    <t>2023-10-04 22:55:36</t>
  </si>
  <si>
    <t>幼儿园小班财阀</t>
  </si>
  <si>
    <t>5647288743</t>
  </si>
  <si>
    <t>308</t>
  </si>
  <si>
    <t>哇，化石不在博物馆里呆着，出来做甚？//@给你五分钱面子:拍照我觉得正常，有点搞不懂的是为什么要挨那么近？男女有别，难道不应该保持一定的距离有点边界感吗？</t>
  </si>
  <si>
    <t>2023-10-04 22:55:13</t>
  </si>
  <si>
    <t>太可怕了，这不明显只是合照而已吗，男的能不能不要那么贱看到美女和外国男人就开始造谣</t>
  </si>
  <si>
    <t>2023-10-04 22:55:06</t>
  </si>
  <si>
    <t>zsyxkgts</t>
  </si>
  <si>
    <t>7464393009</t>
  </si>
  <si>
    <t>带着男凝滚//@少女情怀总是苏:sjb//@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</si>
  <si>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22:54:59</t>
  </si>
  <si>
    <t>我是CICICICI</t>
  </si>
  <si>
    <t>7402266079</t>
  </si>
  <si>
    <t>对于这种forever山东ip的傻屌蝻已经不想骂了 对韩星四处认老乡的沙东人来把正统老乡领回去吧//@静候节假日:右边拿铁链女做梗图的我已经不想开玩笑骂你了，路过的人都举报一下把他号弄炸//@国男实践学说:什么叫荡妇羞辱？说㜅是垃圾难道不对吗？李㜅预备役差不多得了[兔子] 查看图片</t>
  </si>
  <si>
    <t>2023-10-04 22:54:37</t>
  </si>
  <si>
    <t>H808-</t>
  </si>
  <si>
    <t>1785002673</t>
  </si>
  <si>
    <t>293</t>
  </si>
  <si>
    <t>报警 告人//@反射弧超长星人影九:[费解]</t>
  </si>
  <si>
    <t>零二真不想白给</t>
  </si>
  <si>
    <t>5093869845</t>
  </si>
  <si>
    <t>192</t>
  </si>
  <si>
    <t>美女的事短小男少管[嘻嘻]//@累身体疮丶:……一个外国人也不是什么名人有什么可拍照的</t>
  </si>
  <si>
    <t>2023-10-04 22:53:31</t>
  </si>
  <si>
    <t>[裂开]//@反射弧超长星人影九:[费解]</t>
  </si>
  <si>
    <t>屎就在心中1720</t>
  </si>
  <si>
    <t>5976506986</t>
  </si>
  <si>
    <t>2023-10-04 22:52:53</t>
  </si>
  <si>
    <t>Soloaded</t>
  </si>
  <si>
    <t>2945509611</t>
  </si>
  <si>
    <t>2023-10-04 22:52:01</t>
  </si>
  <si>
    <t>不要回来你已经自由了</t>
  </si>
  <si>
    <t>3602612105</t>
  </si>
  <si>
    <t>xhs上有刷到，原来是造谣//@汀野白聿 :……//@反射弧超长星人影九 :[费解]</t>
  </si>
  <si>
    <t>2023-10-04 22:51:33</t>
  </si>
  <si>
    <t>梦深鹿栖岩</t>
  </si>
  <si>
    <t>3210667323</t>
  </si>
  <si>
    <t>106</t>
  </si>
  <si>
    <t>2023-10-04 22:51:18</t>
  </si>
  <si>
    <t>羊英俊_</t>
  </si>
  <si>
    <t>6001705529</t>
  </si>
  <si>
    <t>2117</t>
  </si>
  <si>
    <t>2023-10-04 22:51:13</t>
  </si>
  <si>
    <t>第87号水星宇航员</t>
  </si>
  <si>
    <t>1795277295</t>
  </si>
  <si>
    <t>545</t>
  </si>
  <si>
    <t>先发到了朋友圈，所以盗图造谣的。。。//@反射弧超长星人影九 :[费解]</t>
  </si>
  <si>
    <t>2023-10-04 22:50:57</t>
  </si>
  <si>
    <t>朴木滋滋每日一问拐子死绝了吗</t>
  </si>
  <si>
    <t>7585085469</t>
  </si>
  <si>
    <t>2023-10-04 22:50:48</t>
  </si>
  <si>
    <t>终究会取得胜利</t>
  </si>
  <si>
    <t>7515626881</t>
  </si>
  <si>
    <t>看到了，还真是造谣</t>
  </si>
  <si>
    <t>青衣怀琴</t>
  </si>
  <si>
    <t>2753600133</t>
  </si>
  <si>
    <t>113</t>
  </si>
  <si>
    <t>2023-10-04 22:50:47</t>
  </si>
  <si>
    <t>赵寄舟的猫</t>
  </si>
  <si>
    <t>3160270971</t>
  </si>
  <si>
    <t>国♂怎么永远在丢人啊//@批厨:109粉丝，好大影响力的大v啊[泪]//@千钟非贵:当我女朋友，我帮你辟谣</t>
  </si>
  <si>
    <t>请小狗吃西瓜</t>
  </si>
  <si>
    <t>5593639785</t>
  </si>
  <si>
    <t>590</t>
  </si>
  <si>
    <t>最右最好没和这么近的异性拍过照，不然你亖全家//@给你五分钱面子:拍照我觉得正常，有点搞不懂的是为什么要挨那么近？男女有别，难道不应该保持一定的距离有点边界感吗？可是看相片两女生跟别人手都挨着的，右边这女孩感觉胸都挨着人家手臂了，第一次见面就挨这么近会不会让人觉得照片上两女生媚洋？</t>
  </si>
  <si>
    <t>2023-10-04 22:50:29</t>
  </si>
  <si>
    <t>啧啧啧//@比格犬受害者联盟:改不掉，自卑又妒恨//@土味阿姨:谣郎什么时候能改掉看到国女和外男站在一起就应激的毛病[疑问]</t>
  </si>
  <si>
    <t>2023-10-04 22:49:43</t>
  </si>
  <si>
    <t>xwwndcsyklwy</t>
  </si>
  <si>
    <t>5967689972</t>
  </si>
  <si>
    <t>2023-10-04 22:49:02</t>
  </si>
  <si>
    <t>我可谢谢你了0329</t>
  </si>
  <si>
    <t>6216541113</t>
  </si>
  <si>
    <t>男的真的恶心💩//@反射弧超长星人影九:[费解]</t>
  </si>
  <si>
    <t>2023-10-04 22:48:36</t>
  </si>
  <si>
    <t>一筐小猫饼干_</t>
  </si>
  <si>
    <t>6595387068</t>
  </si>
  <si>
    <t>35</t>
  </si>
  <si>
    <t>？//@AlphaBii://@汀野白聿:……//@反射弧超长星人影九:[费解]</t>
  </si>
  <si>
    <t>2023-10-04 22:48:31</t>
  </si>
  <si>
    <t>鹿晗请我喝豆汁</t>
  </si>
  <si>
    <t>7808218147</t>
  </si>
  <si>
    <t>2023-10-04 22:47:00</t>
  </si>
  <si>
    <t>Beatrice_M_Schordinger</t>
  </si>
  <si>
    <t>2655672591</t>
  </si>
  <si>
    <t>172</t>
  </si>
  <si>
    <t>。。//@汀野白聿:……//@反射弧超长星人影九:[费解]</t>
  </si>
  <si>
    <t>2023-10-04 22:46:48</t>
  </si>
  <si>
    <t>o开心最重要ing</t>
  </si>
  <si>
    <t>3373364510</t>
  </si>
  <si>
    <t>609</t>
  </si>
  <si>
    <t>[傻眼]//@AlphaBii://@汀野白聿:……//@反射弧超长星人影九:[费解]</t>
  </si>
  <si>
    <t>2023-10-04 22:46:25</t>
  </si>
  <si>
    <t>抱抱好看的大鹅</t>
  </si>
  <si>
    <t>5865745063</t>
  </si>
  <si>
    <t>226</t>
  </si>
  <si>
    <t>♂的基本盘真是，不造谣大概就会死吧//@午夜仿生人:姐妹保存好证据报警吧，这背后肯定是有利益链的，祝顺利</t>
  </si>
  <si>
    <t>2023-10-04 22:45:22</t>
  </si>
  <si>
    <t>BIBLECODE</t>
  </si>
  <si>
    <t>1320141845</t>
  </si>
  <si>
    <t>1011</t>
  </si>
  <si>
    <t>吐了//@AlphaBii://@汀野白聿:……//@反射弧超长星人影九:[费解]</t>
  </si>
  <si>
    <t>2023-10-04 22:44:32</t>
  </si>
  <si>
    <t>ALLLLLLLLEI</t>
  </si>
  <si>
    <t>1881082482</t>
  </si>
  <si>
    <t>韩国</t>
  </si>
  <si>
    <t>1062</t>
  </si>
  <si>
    <t>帮忙转转</t>
  </si>
  <si>
    <t>2023-10-04 22:44:00</t>
  </si>
  <si>
    <t>我不是小安ovo</t>
  </si>
  <si>
    <t>7855819668</t>
  </si>
  <si>
    <t>552</t>
  </si>
  <si>
    <t>2023-10-04 22:43:53</t>
  </si>
  <si>
    <t>思故思鹿</t>
  </si>
  <si>
    <t>6124325070</t>
  </si>
  <si>
    <t>2023-10-04 22:43:30</t>
  </si>
  <si>
    <t>本质是猪猪罢了</t>
  </si>
  <si>
    <t>5164843198</t>
  </si>
  <si>
    <t>79</t>
  </si>
  <si>
    <t>[吐]//@土味阿姨:谣郎什么时候能改掉看到国女和外男站在一起就应激的毛病[疑问]</t>
  </si>
  <si>
    <t>2023-10-04 22:43:29</t>
  </si>
  <si>
    <t>橘子汽水的夏天H</t>
  </si>
  <si>
    <t>6441851034</t>
  </si>
  <si>
    <t>吐了//@反射弧超长星人影九:[费解]</t>
  </si>
  <si>
    <t>2023-10-04 22:43:14</t>
  </si>
  <si>
    <t>[费解][费解]//@反射弧超长星人影九:[费解]</t>
  </si>
  <si>
    <t>2023-10-04 22:42:55</t>
  </si>
  <si>
    <t>花绘绘绘</t>
  </si>
  <si>
    <t>1772945823</t>
  </si>
  <si>
    <t>sjb//@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</si>
  <si>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22:42:14</t>
  </si>
  <si>
    <t>少女情怀总是苏</t>
  </si>
  <si>
    <t>3539095317</t>
  </si>
  <si>
    <t>21658</t>
  </si>
  <si>
    <t>2023-10-04 22:42:10</t>
  </si>
  <si>
    <t>墨与九陌</t>
  </si>
  <si>
    <t>6465968698</t>
  </si>
  <si>
    <t>转发区好恶的国蝻[吐]//@反射弧超长星人影九:[费解]</t>
  </si>
  <si>
    <t>2023-10-04 22:41:56</t>
  </si>
  <si>
    <t>paranoid-psycho</t>
  </si>
  <si>
    <t>6205441585</t>
  </si>
  <si>
    <t>到底是什么东西在以女性当事人视角在编这种烂东西造谣啊！！</t>
  </si>
  <si>
    <t>2023-10-04 22:40:42</t>
  </si>
  <si>
    <t>清奇脑洞</t>
  </si>
  <si>
    <t>5859160669</t>
  </si>
  <si>
    <t>428</t>
  </si>
  <si>
    <t>呃呃……//@AlphaBii://@汀野白聿:……//@反射弧超长星人影九:[费解]</t>
  </si>
  <si>
    <t>2023-10-04 22:40:39</t>
  </si>
  <si>
    <t>真的不是咸鱼_</t>
  </si>
  <si>
    <t>6482454442</t>
  </si>
  <si>
    <t>2023-10-04 22:40:14</t>
  </si>
  <si>
    <t>秋吖秋吖秋吖秋_</t>
  </si>
  <si>
    <t>6717782922</t>
  </si>
  <si>
    <t>2023-10-04 22:40:02</t>
  </si>
  <si>
    <t>Ludonis</t>
  </si>
  <si>
    <t>5754568602</t>
  </si>
  <si>
    <t>1552</t>
  </si>
  <si>
    <t>2023-10-04 22:38:25</t>
  </si>
  <si>
    <t>妖怪-游来游去小青年</t>
  </si>
  <si>
    <t>1849630227</t>
  </si>
  <si>
    <t>452</t>
  </si>
  <si>
    <t>[费解][费解][吃惊][吃惊]//@AlphaBii://@汀野白聿:……//@反射弧超长星人影九:[费解]</t>
  </si>
  <si>
    <t>2023-10-04 22:38:05</t>
  </si>
  <si>
    <t>一顿82个饺子</t>
  </si>
  <si>
    <t>5912256533</t>
  </si>
  <si>
    <t>2023-10-04 22:37:00</t>
  </si>
  <si>
    <t>AlphaBii</t>
  </si>
  <si>
    <t>3807963087</t>
  </si>
  <si>
    <t>169239</t>
  </si>
  <si>
    <t>2023-10-04 22:36:46</t>
  </si>
  <si>
    <t>youthaurora</t>
  </si>
  <si>
    <t>7517284306</t>
  </si>
  <si>
    <t>谣先生是这样的，看到女孩子和外国男，满脑子就是自己二两肉不够大，女的eg崇洋媚外，一定要狠狠批判造谣她们倒贴外国男，看她们被骂才能结束自己的三秒快乐[二哈]//@反射弧超长星人影九 :[费解]</t>
  </si>
  <si>
    <t>2023-10-04 22:36:41</t>
  </si>
  <si>
    <t>在摸鱼中的阿落</t>
  </si>
  <si>
    <t>3087641265</t>
  </si>
  <si>
    <t>肮脏又自卑的♂</t>
  </si>
  <si>
    <t>2023-10-04 22:33:39</t>
  </si>
  <si>
    <t>被快乐选中的小狗</t>
  </si>
  <si>
    <t>6482762472</t>
  </si>
  <si>
    <t>这是我看到最恶心的…//@静候节假日:右边拿铁链女做梗图的我已经不想开玩笑骂你了，路过的人都举报一下把他号弄炸//@国男实践学说:什么叫荡妇羞辱？说㜅是垃圾难道不对吗？李㜅预备役差不多得了[兔子]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</si>
  <si>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22:33:09</t>
  </si>
  <si>
    <t>用户昵称名为鸵鸟</t>
  </si>
  <si>
    <t>5482336886</t>
  </si>
  <si>
    <t>[费解]//@反射弧超长星人影九:[费解]</t>
  </si>
  <si>
    <t>2023-10-04 22:32:31</t>
  </si>
  <si>
    <t>大幸幸-逆转什么时候出新作</t>
  </si>
  <si>
    <t>1392294670</t>
  </si>
  <si>
    <t>2913</t>
  </si>
  <si>
    <t>造谣的人……</t>
  </si>
  <si>
    <t>2023-10-04 22:31:10</t>
  </si>
  <si>
    <t>-_-睡到自然醒-</t>
  </si>
  <si>
    <t>6339642549</t>
  </si>
  <si>
    <t>95</t>
  </si>
  <si>
    <t>2023-10-04 22:30:58</t>
  </si>
  <si>
    <t>ZLXM_777</t>
  </si>
  <si>
    <t>3156178880</t>
  </si>
  <si>
    <t>4</t>
  </si>
  <si>
    <t>2023-10-04 22:30:56</t>
  </si>
  <si>
    <t>三十三岁人家旅途最后的挥手道别</t>
  </si>
  <si>
    <t>1503815724</t>
  </si>
  <si>
    <t>412</t>
  </si>
  <si>
    <t>2023-10-04 22:30:36</t>
  </si>
  <si>
    <t>快乐饼干头</t>
  </si>
  <si>
    <t>5876387614</t>
  </si>
  <si>
    <t>318</t>
  </si>
  <si>
    <t>2023-10-04 22:30:03</t>
  </si>
  <si>
    <t>yeertoy-7</t>
  </si>
  <si>
    <t>5485967221</t>
  </si>
  <si>
    <t>431</t>
  </si>
  <si>
    <t>2023-10-04 22:28:31</t>
  </si>
  <si>
    <t>书楼4盏灯</t>
  </si>
  <si>
    <t>2182528973</t>
  </si>
  <si>
    <t>无语😅造谣传谣的都去死</t>
  </si>
  <si>
    <t>2023-10-04 22:28:18</t>
  </si>
  <si>
    <t>颜色减淡_</t>
  </si>
  <si>
    <t>3780584067</t>
  </si>
  <si>
    <t>96</t>
  </si>
  <si>
    <t>[赞][可爱][good]你们顺直蝻别太贱了我说</t>
  </si>
  <si>
    <t>2023-10-04 22:28:06</t>
  </si>
  <si>
    <t>山杉惠子</t>
  </si>
  <si>
    <t>5832165371</t>
  </si>
  <si>
    <t>2023-10-04 22:27:10</t>
  </si>
  <si>
    <t>赛博嫦娥会抱电子玉兔吗</t>
  </si>
  <si>
    <t>5316290165</t>
  </si>
  <si>
    <t>这公溅搐怎么还不去死//@静候节假日:右边拿铁链女做梗图的我已经不想开玩笑骂你了，路过的人都举报一下把他号弄炸//@国男实践学说:什么叫荡妇羞辱？说㜅是垃圾难道不对吗？李㜅预备役差不多得了[兔子]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</si>
  <si>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22:26:51</t>
  </si>
  <si>
    <t>Archeanowlphantom</t>
  </si>
  <si>
    <t>7465745122</t>
  </si>
  <si>
    <t>2023-10-04 22:26:30</t>
  </si>
  <si>
    <t>我要暴富233332</t>
  </si>
  <si>
    <t>5043171828</t>
  </si>
  <si>
    <t>[赞][可爱][good]你们男的别太贱了我说</t>
  </si>
  <si>
    <t>2023-10-04 22:26:13</t>
  </si>
  <si>
    <t>2023-10-04 22:26:05</t>
  </si>
  <si>
    <t>婊女友</t>
  </si>
  <si>
    <t>7864371555</t>
  </si>
  <si>
    <t>49</t>
  </si>
  <si>
    <t>上一个造谣“爷孙恋”的已经判刑了，等抓//@比格犬受害者联盟 :改不掉，自卑又妒恨//@土味阿姨 :谣郎什么时候能改掉看到国女和外男站在一起就应激的毛病[疑问]</t>
  </si>
  <si>
    <t>2023-10-04 22:25:32</t>
  </si>
  <si>
    <t>冰镇酸梅汤加珍珠啵啵</t>
  </si>
  <si>
    <t>6325962527</t>
  </si>
  <si>
    <t>40</t>
  </si>
  <si>
    <t>。。赛博刚交产业链//@午夜仿生人 :姐妹保存好证据报警吧，这背后肯定是有利益链的，祝顺利</t>
  </si>
  <si>
    <t>2023-10-04 22:23:59</t>
  </si>
  <si>
    <t>穗村的鱼糕</t>
  </si>
  <si>
    <t>3974922848</t>
  </si>
  <si>
    <t>367</t>
  </si>
  <si>
    <t>一眼谣郎盗图造谣[微笑]染粉发妹妹和爷爷合照被造谣"被包养"，高二妹妹穿婚纱拍写真被造谣花男朋友钱穿婚纱去演唱会，还有就发生在东大的和黑人留学生一起参与社团活动被偷拍造谣女学生跪舔留学生，谣郎死几个妈才能赎他们造陌生女孩黄谣的罪[微笑]继续赛博肛交吧，从舌头烂到py的恶心男[微笑]</t>
  </si>
  <si>
    <t>2023-10-04 22:23:58</t>
  </si>
  <si>
    <t>聆风者i</t>
  </si>
  <si>
    <t>6068365491</t>
  </si>
  <si>
    <t>2023-10-04 22:23:33</t>
  </si>
  <si>
    <t>天上还有第十个太阳</t>
  </si>
  <si>
    <t>7706275080</t>
  </si>
  <si>
    <t>2023-10-04 22:23:10</t>
  </si>
  <si>
    <t>巍澜长</t>
  </si>
  <si>
    <t>5220294385</t>
  </si>
  <si>
    <t>看评论区和最新动态评论区就知道一些木 南真的很喜欢到处发情[开学季]</t>
  </si>
  <si>
    <t>2023-10-04 22:22:10</t>
  </si>
  <si>
    <t>看小动物会发呆</t>
  </si>
  <si>
    <t>7384282474</t>
  </si>
  <si>
    <t>呵，从一开始就觉得像是盗图……//@反射弧超长星人影九:[费解]</t>
  </si>
  <si>
    <t>2023-10-04 22:21:27</t>
  </si>
  <si>
    <t>仓鼠Stella</t>
  </si>
  <si>
    <t>6987643165</t>
  </si>
  <si>
    <t>1605</t>
  </si>
  <si>
    <t>[挤眼]//@Leyyu_彧:窑男[吃馕][吃馕]//@臭豆腐酿鲱鱼:自信又敢说话了？删微博的劲呢？//@沧沧永存:谣郎名不虚传[允悲][允悲]//@自信是一门学问:[允悲]怎么了又来啦//@静候节假日:@臭豆腐酿鲱鱼 谣郎你的劣迹怎么和造粪机一样，每天一起源源不断的产生啊？</t>
  </si>
  <si>
    <t>2023-10-04 22:21:18</t>
  </si>
  <si>
    <t>何日许清风</t>
  </si>
  <si>
    <t>7743910651</t>
  </si>
  <si>
    <t>1269</t>
  </si>
  <si>
    <t>2023-10-04 22:20:17</t>
  </si>
  <si>
    <t>最南的楼歪歪</t>
  </si>
  <si>
    <t>5036103669</t>
  </si>
  <si>
    <t>161</t>
  </si>
  <si>
    <t>……//@反射弧超长星人影九:[费解]</t>
  </si>
  <si>
    <t>2023-10-04 22:20:04</t>
  </si>
  <si>
    <t>汀野白聿</t>
  </si>
  <si>
    <t>5251075479</t>
  </si>
  <si>
    <t>516358</t>
  </si>
  <si>
    <t>2023-10-04 22:16:41</t>
  </si>
  <si>
    <t>旗鱼_想学画画</t>
  </si>
  <si>
    <t>1844194344</t>
  </si>
  <si>
    <t>1010</t>
  </si>
  <si>
    <t>//@比恩_今天也想日美丽天使://@比格犬受害者联盟:改不掉，自卑又妒恨//@土味阿姨:谣郎什么时候能改掉看到国女和外男站在一起就应激的毛病[疑问]</t>
  </si>
  <si>
    <t>2023-10-04 22:16:27</t>
  </si>
  <si>
    <t>空也_送外卖养猫</t>
  </si>
  <si>
    <t>2902083051</t>
  </si>
  <si>
    <t>日本</t>
  </si>
  <si>
    <t>3794</t>
  </si>
  <si>
    <t>2023-10-04 22:16:19</t>
  </si>
  <si>
    <t>昭昭如日月·</t>
  </si>
  <si>
    <t>7481722637</t>
  </si>
  <si>
    <t>555</t>
  </si>
  <si>
    <t>我记得还有聊天记录？也是假的？这一套玩得溜，建议报警让它进去反省反省</t>
  </si>
  <si>
    <t>2023-10-04 22:15:42</t>
  </si>
  <si>
    <t>章清越</t>
  </si>
  <si>
    <t>1678572282</t>
  </si>
  <si>
    <t>2023-10-04 22:15:24</t>
  </si>
  <si>
    <t>懿晴安</t>
  </si>
  <si>
    <t>6575191348</t>
  </si>
  <si>
    <t>2023-10-04 22:15:00</t>
  </si>
  <si>
    <t>海洋可爱</t>
  </si>
  <si>
    <t>5792845833</t>
  </si>
  <si>
    <t>2023-10-04 22:14:57</t>
  </si>
  <si>
    <t>紫薯饼猫猫</t>
  </si>
  <si>
    <t>7540464790</t>
  </si>
  <si>
    <t>1051</t>
  </si>
  <si>
    <t>2023-10-04 22:13:55</t>
  </si>
  <si>
    <t>sosiabwbxyxajkqk</t>
  </si>
  <si>
    <t>2865902360</t>
  </si>
  <si>
    <t>2023-10-04 22:13:52</t>
  </si>
  <si>
    <t>一般路过下班族</t>
  </si>
  <si>
    <t>6200226209</t>
  </si>
  <si>
    <t>2023-10-04 22:13:43</t>
  </si>
  <si>
    <t>皮皮猫大王</t>
  </si>
  <si>
    <t>2246906522</t>
  </si>
  <si>
    <t>202</t>
  </si>
  <si>
    <t>2023-10-04 22:13:32</t>
  </si>
  <si>
    <t>吃口肉肉怎么了</t>
  </si>
  <si>
    <t>2946207112</t>
  </si>
  <si>
    <t>2100</t>
  </si>
  <si>
    <t>[哼][哼][哼]</t>
  </si>
  <si>
    <t>2023-10-04 22:13:15</t>
  </si>
  <si>
    <t>我的嘴角你要去哪里</t>
  </si>
  <si>
    <t>7189072119</t>
  </si>
  <si>
    <t>这个世界有很大一部分是由那些脑子里只有废料的人组成的//@反射弧超长星人影九:[费解]</t>
  </si>
  <si>
    <t>2023-10-04 22:12:14</t>
  </si>
  <si>
    <t>水心子君</t>
  </si>
  <si>
    <t>2605954845</t>
  </si>
  <si>
    <t>2023-10-04 22:11:57</t>
  </si>
  <si>
    <t>普通用户83028</t>
  </si>
  <si>
    <t>5857008203</t>
  </si>
  <si>
    <t>2023-10-04 22:11:26</t>
  </si>
  <si>
    <t>123微笑看蓝天-</t>
  </si>
  <si>
    <t>3271426321</t>
  </si>
  <si>
    <t>268</t>
  </si>
  <si>
    <t>评论真是大开眼界//@反射弧超长星人影九:[费解]</t>
  </si>
  <si>
    <t>2023-10-04 22:11:16</t>
  </si>
  <si>
    <t>夏柒月</t>
  </si>
  <si>
    <t>1400427410</t>
  </si>
  <si>
    <t>35581</t>
  </si>
  <si>
    <t>啊？</t>
  </si>
  <si>
    <t>2023-10-04 22:11:06</t>
  </si>
  <si>
    <t>猫小摸鱼</t>
  </si>
  <si>
    <t>1664200120</t>
  </si>
  <si>
    <t>2023-10-04 22:08:28</t>
  </si>
  <si>
    <t>真的不喜欢吃饼干</t>
  </si>
  <si>
    <t>6605904055</t>
  </si>
  <si>
    <t>好贱啊//@我是落生://@Mi_ch_e:在努力了，今天去的时候法院下班了//@AWG97038:那你得坚决起诉原帖才行</t>
  </si>
  <si>
    <t>叫林北幹嘛</t>
  </si>
  <si>
    <t>7390918097</t>
  </si>
  <si>
    <t>2023-10-04 22:08:10</t>
  </si>
  <si>
    <t>2023-10-04 22:08:05</t>
  </si>
  <si>
    <t>跳跳虎就是最可爱</t>
  </si>
  <si>
    <t>6514776662</t>
  </si>
  <si>
    <t>2023-10-04 22:07:50</t>
  </si>
  <si>
    <t>竹柏-微澜</t>
  </si>
  <si>
    <t>7526626275</t>
  </si>
  <si>
    <t>德国</t>
  </si>
  <si>
    <t>2023-10-04 22:07:47</t>
  </si>
  <si>
    <t>夕言林寺</t>
  </si>
  <si>
    <t>2729010933</t>
  </si>
  <si>
    <t>。//@反射弧超长星人影九:[费解]</t>
  </si>
  <si>
    <t>2023-10-04 22:07:41</t>
  </si>
  <si>
    <t>爱吃尾巴的小雪豹</t>
  </si>
  <si>
    <t>5588792381</t>
  </si>
  <si>
    <t>2023-10-04 22:07:29</t>
  </si>
  <si>
    <t>拖延症晚期选手本人</t>
  </si>
  <si>
    <t>5809211939</t>
  </si>
  <si>
    <t>[good][good][good]</t>
  </si>
  <si>
    <t>2023-10-04 22:06:59</t>
  </si>
  <si>
    <t>阿走还在原地</t>
  </si>
  <si>
    <t>7859249866</t>
  </si>
  <si>
    <t>2023-10-04 22:06:36</t>
  </si>
  <si>
    <t>桃毛兽大王</t>
  </si>
  <si>
    <t>30263303</t>
  </si>
  <si>
    <t>谣郎被抓的太少了//@反射弧超长星人影九:[费解]</t>
  </si>
  <si>
    <t>2023-10-04 22:06:29</t>
  </si>
  <si>
    <t>胃里发现恐龙残骸的化石猫</t>
  </si>
  <si>
    <t>2176459673</t>
  </si>
  <si>
    <t>395</t>
  </si>
  <si>
    <t>//@上官湮然:报警、起诉//@博爱不苦 :请报警。自证没有用的。立案证明可能更有效。造谣的人不需要你的自证，看热闹的人也不需要。//@千鲟子 ://@l鱼苗I :造谣的能不能进去啊//@静候节假日 :@臭豆腐酿鲱鱼 谣郎你的劣迹怎么和造粪机一样，每天一起源源不断的产生啊？</t>
  </si>
  <si>
    <t>2023-10-04 22:06:28</t>
  </si>
  <si>
    <t>Binary星星</t>
  </si>
  <si>
    <t>5957753247</t>
  </si>
  <si>
    <t>[二哈]原po太惨了，希望谣郎早日被抓//@反射弧超长星人影九:[费解]</t>
  </si>
  <si>
    <t>2023-10-04 22:06:26</t>
  </si>
  <si>
    <t>若木之华-风花雪缺月不二周助</t>
  </si>
  <si>
    <t>7402506059</t>
  </si>
  <si>
    <t>121</t>
  </si>
  <si>
    <t>2023-10-04 22:06:01</t>
  </si>
  <si>
    <t>vinnie333</t>
  </si>
  <si>
    <t>2849319455</t>
  </si>
  <si>
    <t>姐妹辛苦了//@我是落生://@Mi_ch_e:在努力了，今天去的时候法院下班了//@AWG97038:那你得坚决起诉原帖才行</t>
  </si>
  <si>
    <t>2023-10-04 22:06:00</t>
  </si>
  <si>
    <t>SecSoul小逗比</t>
  </si>
  <si>
    <t>3054992020</t>
  </si>
  <si>
    <t>335</t>
  </si>
  <si>
    <t>2023-10-04 22:05:51</t>
  </si>
  <si>
    <t>甜崽崽zzzzz</t>
  </si>
  <si>
    <t>5459475914</t>
  </si>
  <si>
    <t>12708</t>
  </si>
  <si>
    <t>2023-10-04 22:05:16</t>
  </si>
  <si>
    <t>Bergamont</t>
  </si>
  <si>
    <t>1180770444</t>
  </si>
  <si>
    <t>2023-10-04 22:05:09</t>
  </si>
  <si>
    <t>白河柏舟</t>
  </si>
  <si>
    <t>1998565747</t>
  </si>
  <si>
    <t>571</t>
  </si>
  <si>
    <t>//@给老子把Ak :谣男，窑男，咬男，三个不同的阶段，先通过给异性造/谣，来吸引臭味相投的同性，关注到自己这个住在窑/子里的男性，最后发展成客户，开始咬男，步步惊心，心思缜密...</t>
  </si>
  <si>
    <t>-Nomerone</t>
  </si>
  <si>
    <t>6898797516</t>
  </si>
  <si>
    <t>78</t>
  </si>
  <si>
    <t>……//@猫猫张圆圆:好肮脏的国男们，造谣传谣荡妇羞辱跑得飞快…</t>
  </si>
  <si>
    <t>2023-10-04 22:04:56</t>
  </si>
  <si>
    <t>一只特立独行的困困基</t>
  </si>
  <si>
    <t>5828688638</t>
  </si>
  <si>
    <t>307</t>
  </si>
  <si>
    <t>顺直男yue//@反射弧超长星人影九:[费解]</t>
  </si>
  <si>
    <t>2023-10-04 22:04:42</t>
  </si>
  <si>
    <t>绯色绿茶</t>
  </si>
  <si>
    <t>1999352707</t>
  </si>
  <si>
    <t>25224</t>
  </si>
  <si>
    <t>2023-10-04 22:04:19</t>
  </si>
  <si>
    <t>蓝莓正扬帆</t>
  </si>
  <si>
    <t>5235383008</t>
  </si>
  <si>
    <t>1123</t>
  </si>
  <si>
    <t>。。。//@反射弧超长星人影九 :[费解]</t>
  </si>
  <si>
    <t>2023-10-04 22:04:09</t>
  </si>
  <si>
    <t>改不了名字的鱼籽寿司</t>
  </si>
  <si>
    <t>7753386355</t>
  </si>
  <si>
    <t>[费解]</t>
  </si>
  <si>
    <t>2023-10-04 22:02:59</t>
  </si>
  <si>
    <t>反射弧超长星人影九</t>
  </si>
  <si>
    <t>1223812162</t>
  </si>
  <si>
    <t>491123</t>
  </si>
  <si>
    <t>不造谣是会死吗</t>
  </si>
  <si>
    <t>2023-10-04 22:00:43</t>
  </si>
  <si>
    <t>阿阿阿阿索</t>
  </si>
  <si>
    <t>7200557933</t>
  </si>
  <si>
    <t>这些男的不是造谣就是pua，要么就是逼迫[摊手]总之就是不干人事 查看图片 //@批厨 :109粉丝，好大影响力的大v啊[泪]//@千钟非贵 :当我女朋友，我帮你辟谣</t>
  </si>
  <si>
    <t>2023-10-04 21:57:12</t>
  </si>
  <si>
    <t>太阳淹没在怀</t>
  </si>
  <si>
    <t>6294565655</t>
  </si>
  <si>
    <t>92</t>
  </si>
  <si>
    <t>2023-10-04 21:51:31</t>
  </si>
  <si>
    <t>用户7299525279</t>
  </si>
  <si>
    <t>7299525279</t>
  </si>
  <si>
    <t>2023-10-04 21:46:07</t>
  </si>
  <si>
    <t>tea0401</t>
  </si>
  <si>
    <t>6912108107</t>
  </si>
  <si>
    <t>谣郎又来了//@被宽恕的死死人:转发微博</t>
  </si>
  <si>
    <t>2023-10-04 21:39:14</t>
  </si>
  <si>
    <t>xxxmiyocha</t>
  </si>
  <si>
    <t>7373790147</t>
  </si>
  <si>
    <t>2023-10-04 21:34:51</t>
  </si>
  <si>
    <t>椰子油面包</t>
  </si>
  <si>
    <t>7770222303</t>
  </si>
  <si>
    <t>？？？//@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</si>
  <si>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21:32:48</t>
  </si>
  <si>
    <t>樱井家的小鱼干</t>
  </si>
  <si>
    <t>1695274225</t>
  </si>
  <si>
    <t>240</t>
  </si>
  <si>
    <t>//@字幕少女:恶臭扑鼻//@l鱼苗I:造谣的能不能进去啊//@静候节假日:@臭豆腐酿鲱鱼 谣郎你的劣迹怎么和造粪机一样，每天一起源源不断的产生啊？</t>
  </si>
  <si>
    <t>2023-10-04 21:21:24</t>
  </si>
  <si>
    <t>信平雀</t>
  </si>
  <si>
    <t>6236675705</t>
  </si>
  <si>
    <t>521</t>
  </si>
  <si>
    <t>Repost</t>
  </si>
  <si>
    <t>2023-10-04 21:20:59</t>
  </si>
  <si>
    <t>蟹Cr2b</t>
  </si>
  <si>
    <t>2276949432</t>
  </si>
  <si>
    <t>968</t>
  </si>
  <si>
    <t>2023-10-04 21:17:28</t>
  </si>
  <si>
    <t>伊丽莎白巴顿</t>
  </si>
  <si>
    <t>7863766956</t>
  </si>
  <si>
    <t>@国男实践学说 :什么叫荡妇羞辱？说㜅是垃圾难道不对吗？李㜅预备役差不多得了[兔子] 查看图片 查看图片</t>
  </si>
  <si>
    <t>2023-10-04 21:13:29</t>
  </si>
  <si>
    <t>用户7829411874</t>
  </si>
  <si>
    <t>7829411874</t>
  </si>
  <si>
    <t>报警、起诉//@博爱不苦 :请报警。自证没有用的。立案证明可能更有效。造谣的人不需要你的自证，看热闹的人也不需要。//@千鲟子 ://@l鱼苗I :造谣的能不能进去啊//@静候节假日 :@臭豆腐酿鲱鱼 谣郎你的劣迹怎么和造粪机一样，每天一起源源不断的产生啊？</t>
  </si>
  <si>
    <t>2023-10-04 21:12:00</t>
  </si>
  <si>
    <t>上官湮然</t>
  </si>
  <si>
    <t>2503251102</t>
  </si>
  <si>
    <t>3003</t>
  </si>
  <si>
    <t>2023-10-04 21:11:33</t>
  </si>
  <si>
    <t>灯芯绒酱</t>
  </si>
  <si>
    <t>2833542245</t>
  </si>
  <si>
    <t>288</t>
  </si>
  <si>
    <t>请报警。自证没有用的。立案证明可能更有效。造谣的人不需要你的自证，看热闹的人也不需要。//@千鲟子://@l鱼苗I:造谣的能不能进去啊//@静候节假日:@臭豆腐酿鲱鱼 谣郎你的劣迹怎么和造粪机一样，每天一起源源不断的产生啊？</t>
  </si>
  <si>
    <t>2023-10-04 21:03:48</t>
  </si>
  <si>
    <t>博爱不苦</t>
  </si>
  <si>
    <t>1078795795</t>
  </si>
  <si>
    <t>1271</t>
  </si>
  <si>
    <t>2023-10-04 21:03:22</t>
  </si>
  <si>
    <t>全人类在天堂</t>
  </si>
  <si>
    <t>7211751707</t>
  </si>
  <si>
    <t>真他妈不敢想象啊，评论里的小叼子又让我大开眼界了一回[揣手][揣手][揣手]</t>
  </si>
  <si>
    <t>2023-10-04 20:57:40</t>
  </si>
  <si>
    <t>Venetiarum</t>
  </si>
  <si>
    <t>2402683847</t>
  </si>
  <si>
    <t>148</t>
  </si>
  <si>
    <t>太恶心了</t>
  </si>
  <si>
    <t>2023-10-04 20:47:36</t>
  </si>
  <si>
    <t>一天七顿承小新</t>
  </si>
  <si>
    <t>6537188515</t>
  </si>
  <si>
    <t>？？？？？？//@午夜仿生人:姐妹保存好证据报警吧，这背后肯定是有利益链的，祝顺利</t>
  </si>
  <si>
    <t>2023-10-04 20:47:28</t>
  </si>
  <si>
    <t>THE7MALL</t>
  </si>
  <si>
    <t>1938700647</t>
  </si>
  <si>
    <t>69602</t>
  </si>
  <si>
    <t>造谣的进去吧//@字幕少女:恶臭扑鼻//@l鱼苗I:造谣的能不能进去啊//@静候节假日:@臭豆腐酿鲱鱼 谣郎你的劣迹怎么和造粪机一样，每天一起源源不断的产生啊？</t>
  </si>
  <si>
    <t>2023-10-04 20:45:24</t>
  </si>
  <si>
    <t>chloewm99</t>
  </si>
  <si>
    <t>7392898046</t>
  </si>
  <si>
    <t>几⑧腩就是喜欢偷图去zy，yy。</t>
  </si>
  <si>
    <t>2023-10-04 20:39:16</t>
  </si>
  <si>
    <t>北梧信箱</t>
  </si>
  <si>
    <t>5706105713</t>
  </si>
  <si>
    <t>692</t>
  </si>
  <si>
    <t>2023-10-04 20:22:00</t>
  </si>
  <si>
    <t>_伊401_</t>
  </si>
  <si>
    <t>7799891438</t>
  </si>
  <si>
    <t>//@战斗力旺盛的爵爵:自卑的裤裆民族主义者整天都在干这种丢人的事，然后还问别人为什么看不起他们[吃惊][吃惊][吃惊][吃惊]</t>
  </si>
  <si>
    <t>2023-10-04 20:09:56</t>
  </si>
  <si>
    <t>花卷卷卷202003</t>
  </si>
  <si>
    <t>7404476973</t>
  </si>
  <si>
    <t>路过顺手举报//@静候节假日:右边拿铁链女做梗图的我已经不想开玩笑骂你了，路过的人都举报一下把他号弄炸//@国男实践学说:什么叫荡妇羞辱？说㜅是垃圾难道不对吗？李㜅预备役差不多得了[兔子]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</si>
  <si>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20:09:14</t>
  </si>
  <si>
    <t>Venicbitxh</t>
  </si>
  <si>
    <t>7774671166</t>
  </si>
  <si>
    <t>2023-10-04 20:03:42</t>
  </si>
  <si>
    <t>luckmuchlukemuchi</t>
  </si>
  <si>
    <t>6530345857</t>
  </si>
  <si>
    <t>要找律师调取实名信息//@MC-MoCuishle:找到发布者实名信息走法律程序，对这种人绝不能姑息[微笑]</t>
  </si>
  <si>
    <t>2023-10-04 19:55:35</t>
  </si>
  <si>
    <t>老牌天下逍遥</t>
  </si>
  <si>
    <t>1564019125</t>
  </si>
  <si>
    <t>1619</t>
  </si>
  <si>
    <t>[允悲]谣狼到处跑</t>
  </si>
  <si>
    <t>2023-10-04 19:55:32</t>
  </si>
  <si>
    <t>五更烧书</t>
  </si>
  <si>
    <t>5386954379</t>
  </si>
  <si>
    <t>1129</t>
  </si>
  <si>
    <t>2023-10-04 19:54:49</t>
  </si>
  <si>
    <t>比恩_今天也想日美丽天使</t>
  </si>
  <si>
    <t>2643216407</t>
  </si>
  <si>
    <t>676</t>
  </si>
  <si>
    <t>谣郎无处不在//@猫猫张圆圆:好肮脏的国男们，造谣传谣荡妇羞辱跑得飞快…</t>
  </si>
  <si>
    <t>2023-10-04 19:48:21</t>
  </si>
  <si>
    <t>筠谨慎不能被乱改昵称</t>
  </si>
  <si>
    <t>5654466147</t>
  </si>
  <si>
    <t>一天不造谣就活不下去了吧？</t>
  </si>
  <si>
    <t>2023-10-04 19:44:44</t>
  </si>
  <si>
    <t>狐狸法师哇</t>
  </si>
  <si>
    <t>5628756090</t>
  </si>
  <si>
    <t>//@司天钦Gosta:轉發微博</t>
  </si>
  <si>
    <t>2023-10-04 19:42:01</t>
  </si>
  <si>
    <t>漪个苹果</t>
  </si>
  <si>
    <t>6095359462</t>
  </si>
  <si>
    <t>就喜欢外国菜 气死你们顺直男</t>
  </si>
  <si>
    <t>2023-10-04 19:41:49</t>
  </si>
  <si>
    <t>你爸在云端抽烟我在地上抽你</t>
  </si>
  <si>
    <t>7283238354</t>
  </si>
  <si>
    <t>2023-10-04 19:41:09</t>
  </si>
  <si>
    <t>阿次永远别忘记o</t>
  </si>
  <si>
    <t>6465652208</t>
  </si>
  <si>
    <t>165</t>
  </si>
  <si>
    <t>2023-10-04 19:37:15</t>
  </si>
  <si>
    <t>阿蛮卍玥</t>
  </si>
  <si>
    <t>1983800147</t>
  </si>
  <si>
    <t>193</t>
  </si>
  <si>
    <t>2023-10-04 19:17:56</t>
  </si>
  <si>
    <t>Rkelia_</t>
  </si>
  <si>
    <t>6008258895</t>
  </si>
  <si>
    <t>237</t>
  </si>
  <si>
    <t>2023-10-04 19:17:34</t>
  </si>
  <si>
    <t>Colorado的风雪啊</t>
  </si>
  <si>
    <t>6505052810</t>
  </si>
  <si>
    <t>2023-10-04 19:16:30</t>
  </si>
  <si>
    <t>土土琛琛咋转圈圈</t>
  </si>
  <si>
    <t>6461428289</t>
  </si>
  <si>
    <t>2023-10-04 19:15:59</t>
  </si>
  <si>
    <t>束清禾</t>
  </si>
  <si>
    <t>6305690901</t>
  </si>
  <si>
    <t>1036</t>
  </si>
  <si>
    <t>2023-10-04 19:04:20</t>
  </si>
  <si>
    <t>-云收雨过波添-</t>
  </si>
  <si>
    <t>7447850268</t>
  </si>
  <si>
    <t>时代是发展了上个网都能见到清朝古尸//@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</si>
  <si>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19:03:15</t>
  </si>
  <si>
    <t>猫猫教头号大护法</t>
  </si>
  <si>
    <t>5856781475</t>
  </si>
  <si>
    <t>2023-10-04 18:54:18</t>
  </si>
  <si>
    <t>贪嘴猫儿</t>
  </si>
  <si>
    <t>2040347141</t>
  </si>
  <si>
    <t>164</t>
  </si>
  <si>
    <t>啊对对，满口吊子真敌//@咬口猫耳朵:你这小线头笑死我了 还是个穷吊子[允悲][耶]//@枫叶与烈日瓮城:“在小红书阶段造谣并引流” 事主看来很敏锐地意识到了问题的核心啊 看评论里一堆拳师说要处理“谣郎”喊的很大声，就很有意思，因为她们口中的谣郎“用的就是小红书里的截图”</t>
  </si>
  <si>
    <t>2023-10-04 18:54:14</t>
  </si>
  <si>
    <t>枫叶与烈日瓮城</t>
  </si>
  <si>
    <t>5650956062</t>
  </si>
  <si>
    <t>牛逼[允悲]//@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</si>
  <si>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18:47:34</t>
  </si>
  <si>
    <t>什么鸡飞蛋打</t>
  </si>
  <si>
    <t>2646722707</t>
  </si>
  <si>
    <t>2023-10-04 18:45:17</t>
  </si>
  <si>
    <t>给你一记熊猫拳</t>
  </si>
  <si>
    <t>6969126673</t>
  </si>
  <si>
    <t>2023-10-04 18:35:18</t>
  </si>
  <si>
    <t>做清心寡欲人</t>
  </si>
  <si>
    <t>6329442751</t>
  </si>
  <si>
    <t>没见过这么典的//@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</si>
  <si>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18:34:06</t>
  </si>
  <si>
    <t>感到伤心就去赚钱</t>
  </si>
  <si>
    <t>5492509619</t>
  </si>
  <si>
    <t>998</t>
  </si>
  <si>
    <t>2023-10-04 18:32:41</t>
  </si>
  <si>
    <t>47号错报</t>
  </si>
  <si>
    <t>6134970684</t>
  </si>
  <si>
    <t>2023-10-04 18:29:41</t>
  </si>
  <si>
    <t>用户7766436546</t>
  </si>
  <si>
    <t>7766436546</t>
  </si>
  <si>
    <t>2023-10-04 18:26:07</t>
  </si>
  <si>
    <t>饱和酚酞</t>
  </si>
  <si>
    <t>7565428224</t>
  </si>
  <si>
    <t>2023-10-04 18:23:17</t>
  </si>
  <si>
    <t>有太阳也有雨</t>
  </si>
  <si>
    <t>1699700580</t>
  </si>
  <si>
    <t>2423</t>
  </si>
  <si>
    <t>起诉//@宙狄巳://@_投币箱_://@西一加西二:图上这个人@臭豆腐酿鲱鱼 之前造谣女幼师投毒，被警方通报了，现在还在造谣其他女生，你不要和他和解！！务必让他二进宫</t>
  </si>
  <si>
    <t>2023-10-04 18:22:46</t>
  </si>
  <si>
    <t>克己复礼蒋中正</t>
  </si>
  <si>
    <t>1772276234</t>
  </si>
  <si>
    <t>503</t>
  </si>
  <si>
    <t>2023-10-04 18:21:13</t>
  </si>
  <si>
    <t>蜷川实花L</t>
  </si>
  <si>
    <t>7295131179</t>
  </si>
  <si>
    <t>2023-10-04 18:20:08</t>
  </si>
  <si>
    <t>猫咪是最好的</t>
  </si>
  <si>
    <t>6068673750</t>
  </si>
  <si>
    <t>评论区国男魅力时刻//@远离男人幸福晚年://@静候节假日:@臭豆腐酿鲱鱼 谣郎你的劣迹怎么和造粪机一样，每天一起源源不断的产生啊？</t>
  </si>
  <si>
    <t>2023-10-04 18:17:25</t>
  </si>
  <si>
    <t>俄克拉荷马的最后一只树獭</t>
  </si>
  <si>
    <t>6932303881</t>
  </si>
  <si>
    <t>2023-10-04 18:17:09</t>
  </si>
  <si>
    <t>过气网红张起灵</t>
  </si>
  <si>
    <t>2251101530</t>
  </si>
  <si>
    <t>825</t>
  </si>
  <si>
    <t>男的编男的信，赛博刚交//@土味阿姨:谣郎什么时候能改掉看到国女和外男站在一起就应激的毛病[疑问]</t>
  </si>
  <si>
    <t>2023-10-04 18:16:47</t>
  </si>
  <si>
    <t>腐烂绿色精灵</t>
  </si>
  <si>
    <t>5790217001</t>
  </si>
  <si>
    <t>2023-10-04 18:13:59</t>
  </si>
  <si>
    <t>你的那杯13哦</t>
  </si>
  <si>
    <t>2280989320</t>
  </si>
  <si>
    <t>一天不造女生黄谣他们皮炎就发炎似的</t>
  </si>
  <si>
    <t>2023-10-04 18:09:55</t>
  </si>
  <si>
    <t>淘只翅膀狗</t>
  </si>
  <si>
    <t>7226623191</t>
  </si>
  <si>
    <t>2023-10-04 18:05:17</t>
  </si>
  <si>
    <t>大郎大郎不喝药</t>
  </si>
  <si>
    <t>6482885402</t>
  </si>
  <si>
    <t>[拜拜]//@戒灵依恋症的丘丘://@阿芙乐尔6:都传疯了，你要先保存证据，账号信息和编造的内容，然后报警啊，不是先去法院，警察那边申请证据保存再起诉，一定要快，我很多地方都看到了</t>
  </si>
  <si>
    <t>2023-10-04 18:03:29</t>
  </si>
  <si>
    <t>露露大神</t>
  </si>
  <si>
    <t>1856229230</t>
  </si>
  <si>
    <t>1206</t>
  </si>
  <si>
    <t>2023-10-04 18:02:22</t>
  </si>
  <si>
    <t>电动小虾米</t>
  </si>
  <si>
    <t>6010741341</t>
  </si>
  <si>
    <t>//@怨男0 :[笑cry]一天不造谣虾米会流脓</t>
  </si>
  <si>
    <t>2023-10-04 18:00:17</t>
  </si>
  <si>
    <t>超级多冰大杯泰奶</t>
  </si>
  <si>
    <t>1678348711</t>
  </si>
  <si>
    <t>2023-10-04 17:54:02</t>
  </si>
  <si>
    <t>cheesepuffco</t>
  </si>
  <si>
    <t>7568666677</t>
  </si>
  <si>
    <t>2023-10-04 17:50:57</t>
  </si>
  <si>
    <t>故海i3349</t>
  </si>
  <si>
    <t>3305439655</t>
  </si>
  <si>
    <t>西班牙</t>
  </si>
  <si>
    <t>这么直的钩 真有蠢货上钩在营销号底下疯狂叫 看着真的好蠢 怪不得知乎编什么信什么//@怨男0:[笑cry]一天不造谣虾米会流脓</t>
  </si>
  <si>
    <t>2023-10-04 17:50:38</t>
  </si>
  <si>
    <t>超一流笨蛋杀手</t>
  </si>
  <si>
    <t>7035000527</t>
  </si>
  <si>
    <t>2023-10-04 17:45:14</t>
  </si>
  <si>
    <t>女王的爱只攻不受</t>
  </si>
  <si>
    <t>5738401076</t>
  </si>
  <si>
    <t>贱死了//@猫猫张圆圆:好肮脏的国男们，造谣传谣荡妇羞辱跑得飞快…</t>
  </si>
  <si>
    <t>2023-10-04 17:42:48</t>
  </si>
  <si>
    <t>白菇菁</t>
  </si>
  <si>
    <t>3190340305</t>
  </si>
  <si>
    <t>363</t>
  </si>
  <si>
    <t>//@被宽恕的死死人:转发微博</t>
  </si>
  <si>
    <t>2023-10-04 17:41:54</t>
  </si>
  <si>
    <t>御婷子-</t>
  </si>
  <si>
    <t>5548028189</t>
  </si>
  <si>
    <t>2023-10-04 17:41:33</t>
  </si>
  <si>
    <t>肆麦_养生ING</t>
  </si>
  <si>
    <t>1629538344</t>
  </si>
  <si>
    <t>牠活不过今天//@林延初://@静候节假日:右边拿铁链女做梗图的我已经不想开玩笑骂你了，路过的人都举报一下把他号弄炸//@国男实践学说:什么叫荡妇羞辱？说㜅是垃圾难道不对吗？李㜅预备役差不多得了[兔子]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</si>
  <si>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17:36:25</t>
  </si>
  <si>
    <t>烊毛出在烊身上202103</t>
  </si>
  <si>
    <t>7572928513</t>
  </si>
  <si>
    <t>。//@静候节假日:右边拿铁链女做梗图的我已经不想开玩笑骂你了，路过的人都举报一下把他号弄炸//@国男实践学说:什么叫荡妇羞辱？说㜅是垃圾难道不对吗？李㜅预备役差不多得了[兔子]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</si>
  <si>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17:34:11</t>
  </si>
  <si>
    <t>风力小猪捏</t>
  </si>
  <si>
    <t>6435763384</t>
  </si>
  <si>
    <t>男宝看到黑人就激动 是不是自己喜欢[打call]</t>
  </si>
  <si>
    <t>2023-10-04 17:29:08</t>
  </si>
  <si>
    <t>还有多久才放假啊</t>
  </si>
  <si>
    <t>7765917142</t>
  </si>
  <si>
    <t>//@我好坏哟嘿嘿嘿四号:转发微博</t>
  </si>
  <si>
    <t>2023-10-04 17:19:23</t>
  </si>
  <si>
    <t>松烟凝</t>
  </si>
  <si>
    <t>1900215293</t>
  </si>
  <si>
    <t>538</t>
  </si>
  <si>
    <t>2023-10-04 17:16:51</t>
  </si>
  <si>
    <t>平芜未尽</t>
  </si>
  <si>
    <t>7403324264</t>
  </si>
  <si>
    <t>//@404仿生猫:转发微博</t>
  </si>
  <si>
    <t>2023-10-04 17:16:38</t>
  </si>
  <si>
    <t>混乱症患者</t>
  </si>
  <si>
    <t>7111798858</t>
  </si>
  <si>
    <t>2023-10-04 17:13:35</t>
  </si>
  <si>
    <t>我永远只是寂静里徘徊不去的低语</t>
  </si>
  <si>
    <t>6209857344</t>
  </si>
  <si>
    <t>97</t>
  </si>
  <si>
    <t>2023-10-04 17:09:02</t>
  </si>
  <si>
    <t>一只很快乐的叶子鹅</t>
  </si>
  <si>
    <t>6099965593</t>
  </si>
  <si>
    <t>那也没有当代烂批国女脏啊，造谣传谣全家出门就被泥头车碾碎[太开心]//@猫猫张圆圆:好肮脏的国男们，造谣传谣荡妇羞辱跑得飞快…</t>
  </si>
  <si>
    <t>2023-10-04 17:05:50</t>
  </si>
  <si>
    <t>坐怀不乱肯尼迪</t>
  </si>
  <si>
    <t>7329151890</t>
  </si>
  <si>
    <t>傻逼男的</t>
  </si>
  <si>
    <t>2023-10-04 17:04:52</t>
  </si>
  <si>
    <t>衬衣君和恰恰呀</t>
  </si>
  <si>
    <t>1798099560</t>
  </si>
  <si>
    <t>瞧瞧我发现什么狗东西？@玉皇大帝 处不处理看你@DONTLOOKATme123:造谣女幼师给男童下毒，和当事人确认 评论配图 //@西一加西二:图上这个人@臭豆腐酿鲱鱼 之前造谣女幼师投毒，被警方通报了，现在还在造谣其他女生，你不要和他和解！！务必让他二进宫</t>
  </si>
  <si>
    <t>2023-10-04 17:02:48</t>
  </si>
  <si>
    <t>DONTLOOKATme123</t>
  </si>
  <si>
    <t>5724463715</t>
  </si>
  <si>
    <t>1985</t>
  </si>
  <si>
    <t>造谣还理直气壮的笑拥了第一次见//@静候节假日:小割割这不是真的你可太失望了，赶紧寻找下一个开始荡妇羞辱！//@臭豆腐酿鲱鱼:哦哟，事主都跟我聊完呢，你是哪根葱？ 查看图片 //@静候节假日:@臭豆腐酿鲱鱼 谣郎你的劣迹怎么和造粪机一样，</t>
  </si>
  <si>
    <t>2023-10-04 17:02:31</t>
  </si>
  <si>
    <t>时代少年团队长-河知云</t>
  </si>
  <si>
    <t>5931606674</t>
  </si>
  <si>
    <t>//@心碎芽33:是的 感觉像集体造谣为了获得流量＋污名化女性//@午夜仿生人:姐妹保存好证据报警吧，这背后肯定是有利益链的，祝顺利</t>
  </si>
  <si>
    <t>2023-10-04 17:01:01</t>
  </si>
  <si>
    <t>毯毯啦毯</t>
  </si>
  <si>
    <t>6071134535</t>
  </si>
  <si>
    <t>傻杯//@给老子把Ak:谣男，窑男，咬男，三个不同的阶段，先通过给异性造/谣，来吸引臭味相投的同性，关注到自己这个住在窑/子里的男性，最后发展成客户，开始咬男，步步惊心，心思缜密...</t>
  </si>
  <si>
    <t>2023-10-04 16:59:38</t>
  </si>
  <si>
    <t>黄老虎白德</t>
  </si>
  <si>
    <t>3942634709</t>
  </si>
  <si>
    <t>//@土味阿姨 :谣郎什么时候能改掉看到国女和外男站在一起就应激的毛病[疑问]</t>
  </si>
  <si>
    <t>2023-10-04 16:55:35</t>
  </si>
  <si>
    <t>7号墓志铭</t>
  </si>
  <si>
    <t>7766529459</t>
  </si>
  <si>
    <t>//@寻找世间冷暖的旅程:拿铁链女做图的都值得诛杀九族</t>
  </si>
  <si>
    <t>2023-10-04 16:53:06</t>
  </si>
  <si>
    <t>夏夜山风与晚樱</t>
  </si>
  <si>
    <t>7812407154</t>
  </si>
  <si>
    <t>2023-10-04 16:52:01</t>
  </si>
  <si>
    <t>qwexghwlalqya</t>
  </si>
  <si>
    <t>3801020362</t>
  </si>
  <si>
    <t>2023-10-04 16:49:51</t>
  </si>
  <si>
    <t>今晚的西西又熬夜了吗</t>
  </si>
  <si>
    <t>6168866670</t>
  </si>
  <si>
    <t>2023-10-04 16:45:15</t>
  </si>
  <si>
    <t>戒灵依恋症的丘丘</t>
  </si>
  <si>
    <t>1969122101</t>
  </si>
  <si>
    <t>1626</t>
  </si>
  <si>
    <t>2023-10-04 16:45:03</t>
  </si>
  <si>
    <t>//@灼伤麦地:恨自己不是黑哥不是白男，更恨自己舔不到黑哥白男[哈哈]</t>
  </si>
  <si>
    <t>2023-10-04 16:44:35</t>
  </si>
  <si>
    <t>春草菲菲</t>
  </si>
  <si>
    <t>2286646361</t>
  </si>
  <si>
    <t>。//@卡布达小小西瓜://@字幕少女:恶臭扑鼻//@l鱼苗I:造谣的能不能进去啊//@静候节假日:@臭豆腐酿鲱鱼 谣郎你的劣迹怎么和造粪机一样，每天一起源源不断的产生啊？</t>
  </si>
  <si>
    <t>2023-10-04 16:37:19</t>
  </si>
  <si>
    <t>Nyannnnnnnn7087</t>
  </si>
  <si>
    <t>7769788896</t>
  </si>
  <si>
    <t>68</t>
  </si>
  <si>
    <t>2023-10-04 16:37:13</t>
  </si>
  <si>
    <t>合唱团团员家属</t>
  </si>
  <si>
    <t>2441105697</t>
  </si>
  <si>
    <t>3808</t>
  </si>
  <si>
    <t>2023-10-04 16:34:32</t>
  </si>
  <si>
    <t>Merolluy</t>
  </si>
  <si>
    <t>7459053795</t>
  </si>
  <si>
    <t>90868</t>
  </si>
  <si>
    <t>2023-10-04 16:30:45</t>
  </si>
  <si>
    <t>擦拭你的脑袋</t>
  </si>
  <si>
    <t>7752525495</t>
  </si>
  <si>
    <t>//@不会笑的柴郡猫:怎么又是这个人啊……//@西一加西二:图上这个人@臭豆腐酿鲱鱼 之前造谣女幼师投毒，被警方通报了，现在还在造谣其他女生，你不要和他和解！！务必让他二进宫</t>
  </si>
  <si>
    <t>2023-10-04 16:25:23</t>
  </si>
  <si>
    <t>星与夜月</t>
  </si>
  <si>
    <t>5115244557</t>
  </si>
  <si>
    <t>蛙趣。。</t>
  </si>
  <si>
    <t>2023-10-04 16:21:45</t>
  </si>
  <si>
    <t>拒绝内耗_人每天总得进步的吧</t>
  </si>
  <si>
    <t>7766190718</t>
  </si>
  <si>
    <t>39</t>
  </si>
  <si>
    <t>2023-10-04 16:21:07</t>
  </si>
  <si>
    <t>树苗in</t>
  </si>
  <si>
    <t>5671394768</t>
  </si>
  <si>
    <t>2023-10-04 16:12:38</t>
  </si>
  <si>
    <t>一条咸鱼-_-o</t>
  </si>
  <si>
    <t>7689225022</t>
  </si>
  <si>
    <t>2023-10-04 16:11:00</t>
  </si>
  <si>
    <t>白鸟林檎</t>
  </si>
  <si>
    <t>7600018162</t>
  </si>
  <si>
    <t>2023-10-04 16:08:15</t>
  </si>
  <si>
    <t>十五滴雨</t>
  </si>
  <si>
    <t>7374918641</t>
  </si>
  <si>
    <t>新西兰</t>
  </si>
  <si>
    <t>2023-10-04 16:06:12</t>
  </si>
  <si>
    <t>万能的油泼辣子</t>
  </si>
  <si>
    <t>5694477425</t>
  </si>
  <si>
    <t>2023-10-04 16:04:58</t>
  </si>
  <si>
    <t>只有半颗心_</t>
  </si>
  <si>
    <t>6990161916</t>
  </si>
  <si>
    <t>2247</t>
  </si>
  <si>
    <t>再骂一声顺治男而不是全体男我看看此地人能堕落到什么地步呢//@Man洒洒:姐妹实惨 yxh评论里骂的顺直男好丢人 被搭讪就是哥哥保护你 搭讪人就是easy girl 别说外国人了 国男身材高长得帅的也有人搭讪 怎么不搭讪他就急了[泪]</t>
  </si>
  <si>
    <t>2023-10-04 15:53:33</t>
  </si>
  <si>
    <t>当风刺入夜的帷幔血月高悬</t>
  </si>
  <si>
    <t>7742586170</t>
  </si>
  <si>
    <t>很迷 造谣的嘴打歪</t>
  </si>
  <si>
    <t>2023-10-04 15:48:22</t>
  </si>
  <si>
    <t>心情就像天上的云飘忽不定</t>
  </si>
  <si>
    <t>1778315863</t>
  </si>
  <si>
    <t>134</t>
  </si>
  <si>
    <t>2023-10-04 15:46:17</t>
  </si>
  <si>
    <t>404仿生猫</t>
  </si>
  <si>
    <t>7278714457</t>
  </si>
  <si>
    <t>//@宁海的大神木://@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</si>
  <si>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15:43:50</t>
  </si>
  <si>
    <t>adkch</t>
  </si>
  <si>
    <t>5338588837</t>
  </si>
  <si>
    <t>829</t>
  </si>
  <si>
    <t>2023-10-04 15:43:29</t>
  </si>
  <si>
    <t>寻找桃花岛69523</t>
  </si>
  <si>
    <t>5555237914</t>
  </si>
  <si>
    <t>14667</t>
  </si>
  <si>
    <t>//@烟波人长安:谣郎又来了</t>
  </si>
  <si>
    <t>2023-10-04 15:43:07</t>
  </si>
  <si>
    <t>发条小柴_</t>
  </si>
  <si>
    <t>7846299941</t>
  </si>
  <si>
    <t>2023-10-04 15:41:40</t>
  </si>
  <si>
    <t>左航有个弟弟名叫苏狗蛋儿</t>
  </si>
  <si>
    <t>3976183741</t>
  </si>
  <si>
    <t>317</t>
  </si>
  <si>
    <t>2023-10-04 15:39:33</t>
  </si>
  <si>
    <t>更不见岁岁年年</t>
  </si>
  <si>
    <t>7390676935</t>
  </si>
  <si>
    <t>//@小森盐焗鸭://@土味阿姨:谣郎什么时候能改掉看到国女和外男站在一起就应激的毛病[疑问]</t>
  </si>
  <si>
    <t>2023-10-04 15:37:30</t>
  </si>
  <si>
    <t>青山掩洛城</t>
  </si>
  <si>
    <t>5919946665</t>
  </si>
  <si>
    <t>1437</t>
  </si>
  <si>
    <t>他们觉得女人抢了本属于他们的白男//@土味阿姨:谣郎什么时候能改掉看到国女和外男站在一起就应激的毛病[疑问]</t>
  </si>
  <si>
    <t>2023-10-04 15:34:55</t>
  </si>
  <si>
    <t>亚士比耶</t>
  </si>
  <si>
    <t>6902887406</t>
  </si>
  <si>
    <t>回复@我是ins风女孩别人一般get不到啦:对对对只有您的一半，比不过比不过//@我是ins风女孩别人一般get不到啦:回复@枫叶与烈日瓮城:没办法呀你想捞也捞不到毕竟你200斤肥猪一枚//@枫叶与烈日瓮城:对，就和你这种捞女一样//@我是ins风女孩别人一般get不到啦:天呐…感觉臭豆腐不造谣会死</t>
  </si>
  <si>
    <t>2023-10-04 15:31:16</t>
  </si>
  <si>
    <t>回复@我是ins风女孩别人一般get不到啦:对对对只有您的一半，比不过比不过//@我是ins风女孩别人一般get不到啦:回复@枫叶与烈日瓮城:没办法呀你想捞也捞不到毕竟你200斤肥猪一枚//@枫叶与烈日瓮城:对，就和你这种捞女一样//@我是ins风女孩别人一般get不到啦:天呐…感觉臭豆腐不造谣会死一样…</t>
  </si>
  <si>
    <t>2023-10-04 15:30:43</t>
  </si>
  <si>
    <t>阿比地狱接引人</t>
  </si>
  <si>
    <t>7737739402</t>
  </si>
  <si>
    <t>2023-10-04 15:30:37</t>
  </si>
  <si>
    <t>xnottxovo</t>
  </si>
  <si>
    <t>7797817381</t>
  </si>
  <si>
    <t>回复@我是ins风女孩别人一般get不到啦:不像你捞的多买的好嘛，没办法//@我是ins风女孩别人一般get不到啦:OPPO A95//@枫叶与烈日瓮城:对，就和你这种捞女一样//@我是ins风女孩别人一般get不到啦:天呐…感觉臭豆腐不造谣会死一样…//@鼠餅雲:我支持，但是这样你最爱的@臭豆腐酿</t>
  </si>
  <si>
    <t>2023-10-04 15:29:01</t>
  </si>
  <si>
    <t>回复@我是ins风女孩别人一般get不到啦:不像你捞的多买的好嘛，没办法//@我是ins风女孩别人一般get不到啦:OPPO A95//@枫叶与烈日瓮城:对，就和你这种捞女一样//@我是ins风女孩别人一般get不到啦:天呐…感觉臭豆腐不造谣会死一样…//@鼠餅雲:我支持，但是这样你最爱的@臭豆腐酿鲱鱼 不就……</t>
  </si>
  <si>
    <t>//@那美克星老爷20003://@常青的梦://@鹿有鳍://@火巳:这个必须报警，把所有造谣嘴贱的都录屏公证，保留证据，比如右边这只//@千钟非贵:当我女朋友，我帮你辟谣</t>
  </si>
  <si>
    <t>2023-10-04 15:27:42</t>
  </si>
  <si>
    <t>机智的小X</t>
  </si>
  <si>
    <t>1764056353</t>
  </si>
  <si>
    <t>1993</t>
  </si>
  <si>
    <t>2023-10-04 15:27:03</t>
  </si>
  <si>
    <t>爱看牛小莉的人有什么坏心眼</t>
  </si>
  <si>
    <t>7567830189</t>
  </si>
  <si>
    <t>真恶心啊 毫无下限[微笑]//@静候节假日:右边拿铁链女做梗图的我已经不想开玩笑骂你了，路过的人都举报一下把他号弄炸//@国男实践学说:什么叫荡妇羞辱？说㜅是垃圾难道不对吗？李㜅预备役差不多得了[兔子]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t>
  </si>
  <si>
    <t>2023-10-04 15:24:00</t>
  </si>
  <si>
    <t>蒙布朗本朗</t>
  </si>
  <si>
    <t>7262625141</t>
  </si>
  <si>
    <t>蝻的拔吊解决很多问题[赞]//@火巳:这个必须报警，把所有造谣嘴贱的都录屏公证，保留证据，比如右边这只//@千钟非贵:当我女朋友，我帮你辟谣</t>
  </si>
  <si>
    <t>2023-10-04 15:23:52</t>
  </si>
  <si>
    <t>内部男通爱媚乙大户枭保一戳十万</t>
  </si>
  <si>
    <t>5246094139</t>
  </si>
  <si>
    <t>对，就和你这种捞女一样//@我是ins风女孩别人一般get不到啦:天呐…感觉臭豆腐不造谣会死一样…//@鼠餅雲:我支持，但是这样你最爱的@臭豆腐酿鲱鱼 不就……//@枫叶与烈日瓮城:回复@徽亦柔凪:造谣的狗无论男女都平等的该死不就好了，你反对么？</t>
  </si>
  <si>
    <t>2023-10-04 15:23:19</t>
  </si>
  <si>
    <t>2023-10-04 15:22:38</t>
  </si>
  <si>
    <t>KOBE阿信本本我都爱</t>
  </si>
  <si>
    <t>1236477940</t>
  </si>
  <si>
    <t>249</t>
  </si>
  <si>
    <t>2023-10-04 15:18:21</t>
  </si>
  <si>
    <t>好漂亮的一个岛</t>
  </si>
  <si>
    <t>3984867948</t>
  </si>
  <si>
    <t>114</t>
  </si>
  <si>
    <t>赛博肛交大赛又开始了，男编男信男死</t>
  </si>
  <si>
    <t>2023-10-04 15:17:11</t>
  </si>
  <si>
    <t>Xnztand</t>
  </si>
  <si>
    <t>5819340815</t>
  </si>
  <si>
    <t>116</t>
  </si>
  <si>
    <t>“在小红书阶段造谣并引流” 事主看来很敏锐地意识到了问题的核心啊 看评论里一堆拳师说要处理“谣郎”喊的很大声，就很有意思，因为她们口中的谣郎“用的就是小红书里的截图”</t>
  </si>
  <si>
    <t>2023-10-04 15:16:52</t>
  </si>
  <si>
    <t>轉發微博</t>
  </si>
  <si>
    <t>2023-10-04 15:16:35</t>
  </si>
  <si>
    <t>用户7831531271</t>
  </si>
  <si>
    <t>7831531271</t>
  </si>
  <si>
    <t>2023-10-04 15:10:45</t>
  </si>
  <si>
    <t>2023-10-04 15:09:38</t>
  </si>
  <si>
    <t>rei_ASUKAryo</t>
  </si>
  <si>
    <t>5962746750</t>
  </si>
  <si>
    <t>泰国</t>
  </si>
  <si>
    <t>94</t>
  </si>
  <si>
    <t>2023-10-04 15:08:26</t>
  </si>
  <si>
    <t>柚柴柴柴柴</t>
  </si>
  <si>
    <t>6369600855</t>
  </si>
  <si>
    <t>2023-10-04 15:08:12</t>
  </si>
  <si>
    <t>萩原yusei</t>
  </si>
  <si>
    <t>5412902403</t>
  </si>
  <si>
    <t>中国</t>
  </si>
  <si>
    <t>157</t>
  </si>
  <si>
    <t>评论有些吊蝻怎么不反思自己发言会不会让人觉得他是傻吊啊[允悲][允悲][允悲]</t>
  </si>
  <si>
    <t>2023-10-04 15:07:26</t>
  </si>
  <si>
    <t>SharkNO5</t>
  </si>
  <si>
    <t>6109847654</t>
  </si>
  <si>
    <t>2023-10-04 14:55:00</t>
  </si>
  <si>
    <t>废物怎么话这么多</t>
  </si>
  <si>
    <t>5970153510</t>
  </si>
  <si>
    <t>2023-10-04 14:52:02</t>
  </si>
  <si>
    <t>--来二去</t>
  </si>
  <si>
    <t>5677822368</t>
  </si>
  <si>
    <t>2023-10-04 14:51:51</t>
  </si>
  <si>
    <t>CK与可爱多</t>
  </si>
  <si>
    <t>1325628577</t>
  </si>
  <si>
    <t>250</t>
  </si>
  <si>
    <t>评论区怎么还有发癫的[吐]</t>
  </si>
  <si>
    <t>2023-10-04 14:48:05</t>
  </si>
  <si>
    <t>弗里德姆呀</t>
  </si>
  <si>
    <t>2705962900</t>
  </si>
  <si>
    <t>[作揖]//@再喝瑞幸我就是大傻子:这种造谣贴，博的就是肤浅的性焦虑国楠流量。如果和博主合影的是个黑人男性，下面的言论恶毒率升高三倍不止</t>
  </si>
  <si>
    <t>2023-10-04 14:46:57</t>
  </si>
  <si>
    <t>小橘940618</t>
  </si>
  <si>
    <t>6469060189</t>
  </si>
  <si>
    <t>[笑cry]//@joesoubamnan:拍个照你还要管啊//@累身体疮丶:……一个外国人也不是什么名人有什么可拍照的</t>
  </si>
  <si>
    <t>2023-10-04 14:45:54</t>
  </si>
  <si>
    <t>//@惊了山茶:到底在干嘛。。。</t>
  </si>
  <si>
    <t>2023-10-04 14:41:44</t>
  </si>
  <si>
    <t>不知名宴某</t>
  </si>
  <si>
    <t>3028707931</t>
  </si>
  <si>
    <t>2023-10-04 14:40:14</t>
  </si>
  <si>
    <t>三三bdsm</t>
  </si>
  <si>
    <t>7752701159</t>
  </si>
  <si>
    <t>2023-10-04 14:39:50</t>
  </si>
  <si>
    <t>三橫的阿銀</t>
  </si>
  <si>
    <t>1792934194</t>
  </si>
  <si>
    <t>380</t>
  </si>
  <si>
    <t>[哈哈][哈哈][哈哈][哈哈][哈哈][哈哈][哈哈][哈哈]//@Mi_ch_e:你可以不拍//@累身体疮丶:……一个外国人也不是什么名人有什么可拍照的</t>
  </si>
  <si>
    <t>2023-10-04 14:39:18</t>
  </si>
  <si>
    <t>狼狼杀</t>
  </si>
  <si>
    <t>6551488897</t>
  </si>
  <si>
    <t>煞笔//@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</si>
  <si>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14:38:32</t>
  </si>
  <si>
    <t>快把鸭梨榨汁</t>
  </si>
  <si>
    <t>7452004818</t>
  </si>
  <si>
    <t>190</t>
  </si>
  <si>
    <t>2023-10-04 14:34:58</t>
  </si>
  <si>
    <t>本地第一可爱</t>
  </si>
  <si>
    <t>2035232933</t>
  </si>
  <si>
    <t>2023-10-04 14:34:06</t>
  </si>
  <si>
    <t>透明色北极熊__</t>
  </si>
  <si>
    <t>3664457067</t>
  </si>
  <si>
    <t>173</t>
  </si>
  <si>
    <t>把小集短急得//@静候节假日:右边拿铁链女做梗图的我已经不想开玩笑骂你了，路过的人都举报一下把他号弄炸//@国男实践学说:什么叫荡妇羞辱？说㜅是垃圾难道不对吗？李㜅预备役差不多得了[兔子]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</si>
  <si>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14:31:26</t>
  </si>
  <si>
    <t>完全失败鸡蛋灌饼</t>
  </si>
  <si>
    <t>7840511384</t>
  </si>
  <si>
    <t>2023-10-04 14:29:42</t>
  </si>
  <si>
    <t>一个废话美女罢了</t>
  </si>
  <si>
    <t>6984320982</t>
  </si>
  <si>
    <t>2023-10-04 14:29:24</t>
  </si>
  <si>
    <t>废话记录酷</t>
  </si>
  <si>
    <t>5361933458</t>
  </si>
  <si>
    <t>//@音音嘤嘤:……真可悲//@自由小船:😅😅😅//@比格犬受害者联盟:改不掉，自卑又妒恨//@土味阿姨:什么时候能改掉看到国女和外男站在一起就应激的毛病[疑问]</t>
  </si>
  <si>
    <t>2023-10-04 14:28:03</t>
  </si>
  <si>
    <t>-成京-</t>
  </si>
  <si>
    <t>1746635070</t>
  </si>
  <si>
    <t>1708</t>
  </si>
  <si>
    <t>2023-10-04 14:27:07</t>
  </si>
  <si>
    <t>Elendilmir___</t>
  </si>
  <si>
    <t>1256485404</t>
  </si>
  <si>
    <t>329</t>
  </si>
  <si>
    <t>2023-10-04 14:18:59</t>
  </si>
  <si>
    <t>我好坏哟嘿嘿嘿四号</t>
  </si>
  <si>
    <t>7740849138</t>
  </si>
  <si>
    <t>2023-10-04 14:18:21</t>
  </si>
  <si>
    <t>咸鱼一点儿也不闲</t>
  </si>
  <si>
    <t>5673058365</t>
  </si>
  <si>
    <t>45</t>
  </si>
  <si>
    <t>谣螂比蟑螂还多//@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</si>
  <si>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14:16:01</t>
  </si>
  <si>
    <t>声声纪宋时</t>
  </si>
  <si>
    <t>7738173788</t>
  </si>
  <si>
    <t>//@林延初 ://@静候节假日 :右边拿铁链女做梗图的我已经不想开玩笑骂你了，路过的人都举报一下把他号弄炸//@国男实践学说 :什么叫荡妇羞辱？说㜅是垃圾难道不对吗？李㜅预备役差不多得了[兔子] 查看图片 //@静候节假日 :小割割这不是真的你可太失望了，赶紧寻找下一个开始荡妇羞辱！</t>
  </si>
  <si>
    <t>2023-10-04 14:15:48</t>
  </si>
  <si>
    <t>_直_也_</t>
  </si>
  <si>
    <t>5271870706</t>
  </si>
  <si>
    <t>2023-10-04 14:13:36</t>
  </si>
  <si>
    <t>大大宝贝儿炎炎宝</t>
  </si>
  <si>
    <t>6231473980</t>
  </si>
  <si>
    <t>124</t>
  </si>
  <si>
    <t>2023-10-04 14:13:17</t>
  </si>
  <si>
    <t>要当快乐小吴</t>
  </si>
  <si>
    <t>5952951910</t>
  </si>
  <si>
    <t>本土龙子有点绿帽癖在身上，还特别热衷把全天下女人都视作自己的资源，下贱//@猫猫张圆圆:好肮脏的国男们，造谣传谣荡妇羞辱跑得飞快…</t>
  </si>
  <si>
    <t>2023-10-04 14:11:47</t>
  </si>
  <si>
    <t>迷猫6688</t>
  </si>
  <si>
    <t>7386489327</t>
  </si>
  <si>
    <t>107</t>
  </si>
  <si>
    <t>2023-10-04 14:09:46</t>
  </si>
  <si>
    <t>白日听海语</t>
  </si>
  <si>
    <t>7702791960</t>
  </si>
  <si>
    <t>2023-10-04 14:07:39</t>
  </si>
  <si>
    <t>一樽江月照三水</t>
  </si>
  <si>
    <t>7778060960</t>
  </si>
  <si>
    <t>2023-10-04 14:04:17</t>
  </si>
  <si>
    <t>春和景明耶</t>
  </si>
  <si>
    <t>5752033756</t>
  </si>
  <si>
    <t>2023-10-04 14:03:05</t>
  </si>
  <si>
    <t>二两胖兔橘</t>
  </si>
  <si>
    <t>2663863367</t>
  </si>
  <si>
    <t>155</t>
  </si>
  <si>
    <t>2023-10-04 13:59:31</t>
  </si>
  <si>
    <t>小老虎养小鱼</t>
  </si>
  <si>
    <t>7195572785</t>
  </si>
  <si>
    <t>2023-10-04 13:57:34</t>
  </si>
  <si>
    <t>沿着银河</t>
  </si>
  <si>
    <t>5985015034</t>
  </si>
  <si>
    <t>极短真的很爱造谣//@怨男0:[笑cry]一天不造谣虾米会流脓</t>
  </si>
  <si>
    <t>2023-10-04 13:56:53</t>
  </si>
  <si>
    <t>不是土豆是西红柿</t>
  </si>
  <si>
    <t>2632488383</t>
  </si>
  <si>
    <t>宁夏</t>
  </si>
  <si>
    <t>2023-10-04 13:52:53</t>
  </si>
  <si>
    <t>问星Sama</t>
  </si>
  <si>
    <t>7839238135</t>
  </si>
  <si>
    <t>2023-10-04 13:51:37</t>
  </si>
  <si>
    <t>宁海的大神木</t>
  </si>
  <si>
    <t>6572946082</t>
  </si>
  <si>
    <t>2023-10-04 13:50:12</t>
  </si>
  <si>
    <t>我想改行想改行想改行</t>
  </si>
  <si>
    <t>1686848232</t>
  </si>
  <si>
    <t>造谣的你们都鼠光光咯//@猫猫张圆圆:好肮脏的国男们，造谣传谣荡妇羞辱跑得飞快…</t>
  </si>
  <si>
    <t>2023-10-04 13:49:13</t>
  </si>
  <si>
    <t>wob6nl2</t>
  </si>
  <si>
    <t>6589146170</t>
  </si>
  <si>
    <t>2023-10-04 13:48:06</t>
  </si>
  <si>
    <t>一年真的只能改一次用户名吗</t>
  </si>
  <si>
    <t>2344976151</t>
  </si>
  <si>
    <t>//@宙狄巳://@_投币箱_://@西一加西二:图上这个人@臭豆腐酿鲱鱼 之前造谣女幼师投毒，被警方通报了，现在还在造谣其他女生，你不要和他和解！！务必让他二进宫</t>
  </si>
  <si>
    <t>2023-10-04 13:47:42</t>
  </si>
  <si>
    <t>臭豆腐酿鲱鱼</t>
  </si>
  <si>
    <t>7189878204</t>
  </si>
  <si>
    <t>64045</t>
  </si>
  <si>
    <t>2023-10-04 13:43:46</t>
  </si>
  <si>
    <t>锦什柒</t>
  </si>
  <si>
    <t>7373662124</t>
  </si>
  <si>
    <t>一些垃圾下键的男人靠造女性谣言来证明自己活着</t>
  </si>
  <si>
    <t>2023-10-04 13:37:56</t>
  </si>
  <si>
    <t>奶糖味的逆子</t>
  </si>
  <si>
    <t>5945827812</t>
  </si>
  <si>
    <t>197</t>
  </si>
  <si>
    <t>2023-10-04 13:37:50</t>
  </si>
  <si>
    <t>被宽恕的死死人</t>
  </si>
  <si>
    <t>5124374794</t>
  </si>
  <si>
    <t>3017</t>
  </si>
  <si>
    <t>希望造黄谣到谣郎都进局子里哦</t>
  </si>
  <si>
    <t>2023-10-04 13:34:27</t>
  </si>
  <si>
    <t>脑瘫菊花残死了吗</t>
  </si>
  <si>
    <t>7660551451</t>
  </si>
  <si>
    <t>2023-10-04 13:31:36</t>
  </si>
  <si>
    <t>傅然濬</t>
  </si>
  <si>
    <t>7680524329</t>
  </si>
  <si>
    <t>2023-10-04 13:31:31</t>
  </si>
  <si>
    <t>嘿虎讨薪</t>
  </si>
  <si>
    <t>1923946803</t>
  </si>
  <si>
    <t>291</t>
  </si>
  <si>
    <t>2023-10-04 13:31:18</t>
  </si>
  <si>
    <t>天逸森森</t>
  </si>
  <si>
    <t>5361289711</t>
  </si>
  <si>
    <t>424</t>
  </si>
  <si>
    <t>男的什么时候灭绝//@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</si>
  <si>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13:29:51</t>
  </si>
  <si>
    <t>你的黑来了</t>
  </si>
  <si>
    <t>7633248348</t>
  </si>
  <si>
    <t>2023-10-04 13:29:13</t>
  </si>
  <si>
    <t>//@_投币箱_://@西一加西二:图上这个人@臭豆腐酿鲱鱼 之前造谣女幼师投毒，被警方通报了，现在还在造谣其他女生，你不要和他和解！！务必让他二进宫</t>
  </si>
  <si>
    <t>2023-10-04 13:24:37</t>
  </si>
  <si>
    <t>宙狄巳</t>
  </si>
  <si>
    <t>7483502046</t>
  </si>
  <si>
    <t>2023-10-04 13:24:15</t>
  </si>
  <si>
    <t>千里竹落</t>
  </si>
  <si>
    <t>5967125557</t>
  </si>
  <si>
    <t>[笑cry]都亖了//@玉米脆鱼丸:谣郎是这样的//@怨男0:[笑cry]一天不造谣虾米会流脓</t>
  </si>
  <si>
    <t>2023-10-04 13:23:32</t>
  </si>
  <si>
    <t>灿了个叮叮当大王</t>
  </si>
  <si>
    <t>5456516188</t>
  </si>
  <si>
    <t>2023-10-04 13:21:45</t>
  </si>
  <si>
    <t>钱不见谷人</t>
  </si>
  <si>
    <t>6198257093</t>
  </si>
  <si>
    <t>2023-10-04 13:20:26</t>
  </si>
  <si>
    <t>古德猫猫猫猫宁</t>
  </si>
  <si>
    <t>7722290147</t>
  </si>
  <si>
    <t>笑拥了。</t>
  </si>
  <si>
    <t>圆圆海苔饼_</t>
  </si>
  <si>
    <t>7634374960</t>
  </si>
  <si>
    <t>2023-10-04 13:18:11</t>
  </si>
  <si>
    <t>阿虎吃汉堡包</t>
  </si>
  <si>
    <t>3735963081</t>
  </si>
  <si>
    <t>408</t>
  </si>
  <si>
    <t>2023-10-04 13:17:39</t>
  </si>
  <si>
    <t>漂亮有希子</t>
  </si>
  <si>
    <t>5272216513</t>
  </si>
  <si>
    <t>2023-10-04 13:17:23</t>
  </si>
  <si>
    <t>烙个饼吧</t>
  </si>
  <si>
    <t>5825868719</t>
  </si>
  <si>
    <t>//@不要黄梅天://@比格犬受害者联盟:改不掉，自卑又妒恨//@土味阿姨:谣郎什么时候能改掉看到国女和外男站在一起就应激的毛病[疑问]</t>
  </si>
  <si>
    <t>2023-10-04 13:15:07</t>
  </si>
  <si>
    <t>弑殇六子-囚</t>
  </si>
  <si>
    <t>5463673344</t>
  </si>
  <si>
    <t>我也刷到了这条，男的一天不造谣会死。</t>
  </si>
  <si>
    <t>2023-10-04 13:13:06</t>
  </si>
  <si>
    <t>金芒果与红石榴</t>
  </si>
  <si>
    <t>2192358912</t>
  </si>
  <si>
    <t>38</t>
  </si>
  <si>
    <t>有一群崇拜董志民的y//@静候节假日:右边拿铁链女做梗图的我已经不想开玩笑骂你了，路过的人都举报一下把他号弄炸//@国男实践学说:什么叫荡妇羞辱？说㜅是垃圾难道不对吗？李㜅预备役差不多得了[兔子]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</si>
  <si>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13:11:03</t>
  </si>
  <si>
    <t>为什么这样都不给过</t>
  </si>
  <si>
    <t>7278775638</t>
  </si>
  <si>
    <t>2023-10-04 13:09:35</t>
  </si>
  <si>
    <t>下雨天记得打伞</t>
  </si>
  <si>
    <t>5960464041</t>
  </si>
  <si>
    <t>132</t>
  </si>
  <si>
    <t>[费解][费解]南的真让人大开眼界</t>
  </si>
  <si>
    <t>2023-10-04 13:04:03</t>
  </si>
  <si>
    <t>爱汝含伫喙边</t>
  </si>
  <si>
    <t>6616996093</t>
  </si>
  <si>
    <t>就拍就拍，人家叼又大长得帅，这帮丑逼大概嫉妒疯了[摊手]//@比格犬受害者联盟:改不掉，自卑又妒恨//@土味阿姨:谣郎什么时候能改掉看到国女和外男站在一起就应激的毛病[疑问]</t>
  </si>
  <si>
    <t>2023-10-04 13:03:05</t>
  </si>
  <si>
    <t>MrsGarnett</t>
  </si>
  <si>
    <t>1758763427</t>
  </si>
  <si>
    <t>1310</t>
  </si>
  <si>
    <t>。。。//@自由小船 :😅😅😅//@比格犬受害者联盟 :改不掉，自卑又妒恨//@土味阿姨 :什么时候能改掉看到国女和外男站在一起就应激的毛病[疑问]</t>
  </si>
  <si>
    <t>2023-10-04 13:02:26</t>
  </si>
  <si>
    <t>奈名-没有后缀了</t>
  </si>
  <si>
    <t>2701745572</t>
  </si>
  <si>
    <t>703</t>
  </si>
  <si>
    <t>2023-10-04 13:02:06</t>
  </si>
  <si>
    <t>丿枕草子丶</t>
  </si>
  <si>
    <t>5213472455</t>
  </si>
  <si>
    <t>513</t>
  </si>
  <si>
    <t>//@再喝瑞幸我就是大傻子:这种造谣贴，博的就是肤浅的性焦虑国楠流量。如果和博主合影的是个黑人男性，下面的言论恶毒率升高三倍不止</t>
  </si>
  <si>
    <t>2023-10-04 13:01:49</t>
  </si>
  <si>
    <t>Therefore1am1999</t>
  </si>
  <si>
    <t>6613429122</t>
  </si>
  <si>
    <t>当时小红书看到就怀疑是不是盗图编文案，怎么这么恶心啊🤢</t>
  </si>
  <si>
    <t>2023-10-04 13:01:18</t>
  </si>
  <si>
    <t>GRFB-gogogo</t>
  </si>
  <si>
    <t>5485643502</t>
  </si>
  <si>
    <t>2023-10-04 13:01:10</t>
  </si>
  <si>
    <t>xkyfkygkgk</t>
  </si>
  <si>
    <t>2139179080</t>
  </si>
  <si>
    <t>我服了//@批厨:109粉丝，好大影响力的大v啊[泪]//@千钟非贵:当我女朋友，我帮你辟谣</t>
  </si>
  <si>
    <t>2023-10-04 13:01:08</t>
  </si>
  <si>
    <t>少-来-烦-姐-哈</t>
  </si>
  <si>
    <t>5681490045</t>
  </si>
  <si>
    <t>2023-10-04 12:59:24</t>
  </si>
  <si>
    <t>梨電子炒飯</t>
  </si>
  <si>
    <t>6562630734</t>
  </si>
  <si>
    <t>2023-10-04 12:56:20</t>
  </si>
  <si>
    <t>可乐爱柾国</t>
  </si>
  <si>
    <t>1742675987</t>
  </si>
  <si>
    <t>435</t>
  </si>
  <si>
    <t>服了</t>
  </si>
  <si>
    <t>2023-10-04 12:56:14</t>
  </si>
  <si>
    <t>五月南塘水暖l吹断鲤鱼风</t>
  </si>
  <si>
    <t>5936301887</t>
  </si>
  <si>
    <t xml:space="preserve"> 查看图片 //@静候节假日:右边拿铁链女做梗图的我已经不想开玩笑骂你了，路过的人都举报一下把他号弄炸//@国男实践学说:什么叫荡妇羞辱？说㜅是垃圾难道不对吗？李㜅预备役差不多得了[兔子]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</si>
  <si>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12:54:44</t>
  </si>
  <si>
    <t>那陣時唔知</t>
  </si>
  <si>
    <t>6167262479</t>
  </si>
  <si>
    <t>653</t>
  </si>
  <si>
    <t>2023-10-04 12:53:46</t>
  </si>
  <si>
    <t>致幻薄荷</t>
  </si>
  <si>
    <t>5837721759</t>
  </si>
  <si>
    <t>626</t>
  </si>
  <si>
    <t>年轻时被黑人捅成外翻黑玫瑰，老了在非洲做奴漏屎还要被黑棒狂扇巴掌的锅♂一生//@晨星狩猎:建议把此喃发配非洲被大黑棒子捅成红玫瑰//@静候节假日:右边拿铁链女做梗图的我已经不想开玩笑骂//@国男实践学说:什么叫荡妇羞辱？说㜅是垃圾难道不对吗？李㜅预备役差不多得了[兔子] 查看图片</t>
  </si>
  <si>
    <t>2023-10-04 12:53:09</t>
  </si>
  <si>
    <t>红豆炼乳茶</t>
  </si>
  <si>
    <t>5991966021</t>
  </si>
  <si>
    <t>448</t>
  </si>
  <si>
    <t>男的是不是傻逼？//@给你五分钱面子 :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</si>
  <si>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12:51:16</t>
  </si>
  <si>
    <t>2023-10-04 12:51:13</t>
  </si>
  <si>
    <t>红红红红红红红豆泥</t>
  </si>
  <si>
    <t>6985094208</t>
  </si>
  <si>
    <t>2023-10-04 12:51:08</t>
  </si>
  <si>
    <t>再看给你割了</t>
  </si>
  <si>
    <t>7598781604</t>
  </si>
  <si>
    <t>2023-10-04 12:49:07</t>
  </si>
  <si>
    <t>你真是太爱你那v男人啦嘻嘻</t>
  </si>
  <si>
    <t>3193604662</t>
  </si>
  <si>
    <t>742</t>
  </si>
  <si>
    <t>减除//@静候节假日:右边拿铁链女做梗图的我已经不想开玩笑骂你了，路过的人都举报一下把他号弄炸//@国男实践学说:什么叫荡妇羞辱？说㜅是垃圾难道不对吗？李㜅预备役差不多得了[兔子]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</si>
  <si>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12:42:10</t>
  </si>
  <si>
    <t>闪亮痔疮肉</t>
  </si>
  <si>
    <t>6760994199</t>
  </si>
  <si>
    <t>436</t>
  </si>
  <si>
    <t>男的怎么那么爱造谣//@烟波人长安:谣郎又来了</t>
  </si>
  <si>
    <t>2023-10-04 12:39:48</t>
  </si>
  <si>
    <t>往事随风gqb</t>
  </si>
  <si>
    <t>5534755280</t>
  </si>
  <si>
    <t>2023-10-04 12:38:45</t>
  </si>
  <si>
    <t>ddddfffive</t>
  </si>
  <si>
    <t>3818361493</t>
  </si>
  <si>
    <t>回复@给你五分钱面子:哥们辫子还没剪啊？[允悲][NO]</t>
  </si>
  <si>
    <t>2023-10-04 12:36:42</t>
  </si>
  <si>
    <t>二者黑铁破</t>
  </si>
  <si>
    <t>6323247176</t>
  </si>
  <si>
    <t>2023-10-04 12:36:26</t>
  </si>
  <si>
    <t>肖似扬州恶少年</t>
  </si>
  <si>
    <t>5251322070</t>
  </si>
  <si>
    <t>真的很恶心很可悲//@静候节假日:右边拿铁链女做梗图的我已经不想开玩笑骂你了，路过的人都举报一下把他号弄炸//@国男实践学说:什么叫荡妇羞辱？说㜅是垃圾难道不对吗？李㜅预备役差不多得了[兔子]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</si>
  <si>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12:36:00</t>
  </si>
  <si>
    <t>用户7868021970</t>
  </si>
  <si>
    <t>7868021970</t>
  </si>
  <si>
    <t>2023-10-04 12:33:19</t>
  </si>
  <si>
    <t>切切切啦切V</t>
  </si>
  <si>
    <t>2705208721</t>
  </si>
  <si>
    <t>1198</t>
  </si>
  <si>
    <t>2023-10-04 12:32:25</t>
  </si>
  <si>
    <t>边境星下雨了吗</t>
  </si>
  <si>
    <t>5865595815</t>
  </si>
  <si>
    <t>2023-10-04 12:32:18</t>
  </si>
  <si>
    <t>geeeeeeye</t>
  </si>
  <si>
    <t>7794459026</t>
  </si>
  <si>
    <t>2023-10-04 12:24:13</t>
  </si>
  <si>
    <t>VHenguan</t>
  </si>
  <si>
    <t>7008162320</t>
  </si>
  <si>
    <t>……真可悲//@自由小船:😅😅😅//@比格犬受害者联盟:改不掉，自卑又妒恨//@土味阿姨:什么时候能改掉看到国女和外男站在一起就应激的毛病[疑问]</t>
  </si>
  <si>
    <t>2023-10-04 12:23:03</t>
  </si>
  <si>
    <t>音音嘤嘤</t>
  </si>
  <si>
    <t>2304272080</t>
  </si>
  <si>
    <t>1060</t>
  </si>
  <si>
    <t>2023-10-04 12:19:46</t>
  </si>
  <si>
    <t>恶感max的小璃</t>
  </si>
  <si>
    <t>1757511025</t>
  </si>
  <si>
    <t>21183</t>
  </si>
  <si>
    <t>支持原po维权！//@l鱼苗I:造谣的能不能进去啊//@静候节假日:@臭豆腐酿鲱鱼 谣郎你的劣迹怎么和造粪机一样，每天一起源源不断的产生啊？</t>
  </si>
  <si>
    <t>2023-10-04 12:19:30</t>
  </si>
  <si>
    <t>一坨懒烂</t>
  </si>
  <si>
    <t>7785667594</t>
  </si>
  <si>
    <t>2023-10-04 12:18:43</t>
  </si>
  <si>
    <t>嫝姷</t>
  </si>
  <si>
    <t>6334297542</t>
  </si>
  <si>
    <t>某些蝻的心眼比下面还小 合个照就戳到他了 一天不造谣会死[黑线]</t>
  </si>
  <si>
    <t>2023-10-04 12:17:55</t>
  </si>
  <si>
    <t>静候放假2023</t>
  </si>
  <si>
    <t>5236431325</t>
  </si>
  <si>
    <t>2023-10-04 12:14:13</t>
  </si>
  <si>
    <t>不要黄梅天</t>
  </si>
  <si>
    <t>3710660353</t>
  </si>
  <si>
    <t>//@王大一面汤馆:转发微博</t>
  </si>
  <si>
    <t>2023-10-04 12:11:45</t>
  </si>
  <si>
    <t>猫又又最近不想干活只想玩</t>
  </si>
  <si>
    <t>1883456923</t>
  </si>
  <si>
    <t>786</t>
  </si>
  <si>
    <t>2023-10-04 12:11:09</t>
  </si>
  <si>
    <t>祯祯Claire</t>
  </si>
  <si>
    <t>7510619827</t>
  </si>
  <si>
    <t>2023-10-04 12:05:57</t>
  </si>
  <si>
    <t>EleanoreEl</t>
  </si>
  <si>
    <t>6439788418</t>
  </si>
  <si>
    <t>601</t>
  </si>
  <si>
    <t>2023-10-04 12:05:35</t>
  </si>
  <si>
    <t>橙子咕噜咕噜</t>
  </si>
  <si>
    <t>5912560263</t>
  </si>
  <si>
    <t xml:space="preserve">建议把此喃发配非洲被大黑棒子捅成红玫瑰//@静候节假日:右边拿铁链女做梗图的我已经不想开玩笑骂你了，路过的人都举报一下把他号弄炸//@国男实践学说:什么叫荡妇羞辱？说㜅是垃圾难道不对吗？李㜅预备役差不多得了[兔子] 查看图片 </t>
  </si>
  <si>
    <t>2023-10-04 12:05:29</t>
  </si>
  <si>
    <t>晨星狩猎</t>
  </si>
  <si>
    <t>5223901280</t>
  </si>
  <si>
    <t>2023-10-04 12:05:27</t>
  </si>
  <si>
    <t>dgujcfk</t>
  </si>
  <si>
    <t>5667734208</t>
  </si>
  <si>
    <t>81</t>
  </si>
  <si>
    <t>//@崔季陵://@l鱼苗I:造谣的能不能进去啊//@静候节假日:@臭豆腐酿鲱鱼 谣郎你的劣迹怎么和造粪机一样，每天一起源源不断的产生啊？</t>
  </si>
  <si>
    <t>2023-10-04 12:04:24</t>
  </si>
  <si>
    <t>把那过往敛起一瓢</t>
  </si>
  <si>
    <t>7803545940</t>
  </si>
  <si>
    <t>2023-10-04 12:04:23</t>
  </si>
  <si>
    <t>weirdoric</t>
  </si>
  <si>
    <t>2698294864</t>
  </si>
  <si>
    <t>不开玩笑拿铁链女做梗可以给他截了放蓝鸟上去 不是害怕给jwsl递刀子吗，让全世界看看中国男人的样子[来]//@静候节假日:右边拿铁链女做梗图的我已经不想开玩笑骂你了，路过的人都举报一下把他号弄炸</t>
  </si>
  <si>
    <t>2023-10-04 12:02:06</t>
  </si>
  <si>
    <t>_與愛神對賭_</t>
  </si>
  <si>
    <t>7736988339</t>
  </si>
  <si>
    <t>[黑线]//@林延初://@静候节假日:右边拿铁链女做梗图的我已经不想开玩笑骂你了，路过的人都举报一下把他号弄炸//@国男实践学说:什么叫荡妇羞辱？说㜅是垃圾难道不对吗？李㜅预备役差不多得了[兔子]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</si>
  <si>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12:00:26</t>
  </si>
  <si>
    <t>准备主动翻滚的56</t>
  </si>
  <si>
    <t>1779684842</t>
  </si>
  <si>
    <t>1565</t>
  </si>
  <si>
    <t>…//@字幕少女:恶臭扑鼻//@l鱼苗I:造谣的能不能进去啊//@静候节假日:@臭豆腐酿鲱鱼 谣郎你的劣迹怎么和造粪机一样，每天一起源源不断的产生啊？</t>
  </si>
  <si>
    <t>2023-10-04 11:58:56</t>
  </si>
  <si>
    <t>春日猫叫</t>
  </si>
  <si>
    <t>6041826918</t>
  </si>
  <si>
    <t>2023-10-04 11:58:30</t>
  </si>
  <si>
    <t>诂衿</t>
  </si>
  <si>
    <t>7858612149</t>
  </si>
  <si>
    <t>//@臭豆腐酿鲱鱼:哦哟，事主都跟我聊完呢，你是哪根葱？ 查看图片 //@静候节假日:@臭豆腐酿鲱鱼 谣郎你的劣迹怎么和造粪机一样，每天一起源源不断的产生啊？</t>
  </si>
  <si>
    <t>2023-10-04 11:58:04</t>
  </si>
  <si>
    <t>你好像个睾啊</t>
  </si>
  <si>
    <t>5993730673</t>
  </si>
  <si>
    <t>207</t>
  </si>
  <si>
    <t>2023-10-04 11:57:23</t>
  </si>
  <si>
    <t>夜风云影</t>
  </si>
  <si>
    <t>5553749790</t>
  </si>
  <si>
    <t>2023-10-04 11:56:44</t>
  </si>
  <si>
    <t>ladyCaliph</t>
  </si>
  <si>
    <t>7801070014</t>
  </si>
  <si>
    <t>2023-10-04 11:54:44</t>
  </si>
  <si>
    <t>dueien</t>
  </si>
  <si>
    <t>5494765942</t>
  </si>
  <si>
    <t>2023-10-04 11:50:30</t>
  </si>
  <si>
    <t>用户7338043139</t>
  </si>
  <si>
    <t>7338043139</t>
  </si>
  <si>
    <t>[话筒]//@土味阿姨:谣郎什么时候能改掉看到国女和外男站在一起就应激的毛病[疑问]</t>
  </si>
  <si>
    <t>2023-10-04 11:49:32</t>
  </si>
  <si>
    <t>你好请你输入昵称</t>
  </si>
  <si>
    <t>1672411067</t>
  </si>
  <si>
    <t>1166</t>
  </si>
  <si>
    <t>2023-10-04 11:48:19</t>
  </si>
  <si>
    <t>老兵老兵看过来</t>
  </si>
  <si>
    <t>7790229836</t>
  </si>
  <si>
    <t>天呐…感觉臭豆腐不造谣会死一样…//@鼠餅雲:我支持，但是这样你最爱的@臭豆腐酿鲱鱼 不就……//@枫叶与烈日瓮城:回复@徽亦柔凪:造谣的狗无论男女都平等的该死不就好了，你反对么？//@枫叶与烈日瓮城:你有内容可发的前提是仙女们在不断制造案例，如果都是劳动妇女新中国可敬的半边天，你就没东西可发</t>
  </si>
  <si>
    <t>2023-10-04 11:47:48</t>
  </si>
  <si>
    <t>我是ins风女孩别人一般get不到啦</t>
  </si>
  <si>
    <t>7831483309</t>
  </si>
  <si>
    <t>2023-10-04 11:46:54</t>
  </si>
  <si>
    <t>我们写代码的不懂这个</t>
  </si>
  <si>
    <t>6334708578</t>
  </si>
  <si>
    <t>2023-10-04 11:46:32</t>
  </si>
  <si>
    <t>用户7348307770</t>
  </si>
  <si>
    <t>7348307770</t>
  </si>
  <si>
    <t>2023-10-04 11:46:25</t>
  </si>
  <si>
    <t>月光也失信</t>
  </si>
  <si>
    <t>5127086859</t>
  </si>
  <si>
    <t>男的真下贱//@林延初://@静候节假日:右边拿铁链女做梗图的我已经不想开玩笑骂你了，路过的人都举报一下把他号弄炸//@国男实践学说:什么叫荡妇羞辱？说㜅是垃圾难道不对吗？李㜅预备役差不多得了[兔子]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</si>
  <si>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11:43:44</t>
  </si>
  <si>
    <t>小k幸运爆棚</t>
  </si>
  <si>
    <t>5505610656</t>
  </si>
  <si>
    <t>应该是给女人造谣了</t>
  </si>
  <si>
    <t>2023-10-04 11:43:38</t>
  </si>
  <si>
    <t>楊二少爺_</t>
  </si>
  <si>
    <t>6060085939</t>
  </si>
  <si>
    <t>493</t>
  </si>
  <si>
    <t>//@CDA_Katze酱:狗改不了吃💩//@比格犬受害者联盟:改不掉，自卑又妒恨//@土味阿姨:谣郎什么时候能改掉看到国女和外男站在一起就应激的毛病[疑问]</t>
  </si>
  <si>
    <t>2023-10-04 11:43:34</t>
  </si>
  <si>
    <t>骑墙杂食的虎爷</t>
  </si>
  <si>
    <t>1803594103</t>
  </si>
  <si>
    <t>523</t>
  </si>
  <si>
    <t>猜猜评论区里哪个是男的，真是一猜一个准呢[可爱]</t>
  </si>
  <si>
    <t>2023-10-04 11:42:37</t>
  </si>
  <si>
    <t>誠懇青蛙可否得到一吻</t>
  </si>
  <si>
    <t>1550363212</t>
  </si>
  <si>
    <t>177</t>
  </si>
  <si>
    <t>你清朝人吗//@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</si>
  <si>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11:40:34</t>
  </si>
  <si>
    <t>superbia27</t>
  </si>
  <si>
    <t>7763863468</t>
  </si>
  <si>
    <t>2023-10-04 11:40:28</t>
  </si>
  <si>
    <t>橡胶炒面</t>
  </si>
  <si>
    <t>5020648852</t>
  </si>
  <si>
    <t>2023-10-04 11:37:20</t>
  </si>
  <si>
    <t>发芽大肘子</t>
  </si>
  <si>
    <t>3285973541</t>
  </si>
  <si>
    <t>2023-10-04 11:37:16</t>
  </si>
  <si>
    <t>老师同学在天唐</t>
  </si>
  <si>
    <t>6591496385</t>
  </si>
  <si>
    <t>2023-10-04 11:33:23</t>
  </si>
  <si>
    <t>aliciashine</t>
  </si>
  <si>
    <t>2467150464</t>
  </si>
  <si>
    <t>1137</t>
  </si>
  <si>
    <t>//@静候节假日:@臭豆腐酿鲱鱼 谣郎你的劣迹怎么和造粪机一样，每天一起源源不断的产生啊？ 查看图片</t>
  </si>
  <si>
    <t>2023-10-04 11:28:51</t>
  </si>
  <si>
    <t>文武双全儒道法</t>
  </si>
  <si>
    <t>5117415051</t>
  </si>
  <si>
    <t>2023-10-04 11:28:46</t>
  </si>
  <si>
    <t>活着不好吗结什么女昏</t>
  </si>
  <si>
    <t>7244078484</t>
  </si>
  <si>
    <t>534</t>
  </si>
  <si>
    <t>//@莉莉安说道:[吐]//@转生成暴力乌鸦:间皮子每次都是他//@正宗爹味酱:[吐][吐][吐][吐]//@静候节假日:@臭豆腐酿鲱鱼 谣郎你的劣迹怎么和造粪机一样，每天一起源源不断的产生啊？</t>
  </si>
  <si>
    <t>2023-10-04 11:28:26</t>
  </si>
  <si>
    <t>重来与生</t>
  </si>
  <si>
    <t>5653100478</t>
  </si>
  <si>
    <t>2023-10-04 11:27:47</t>
  </si>
  <si>
    <t>是嚣张呀</t>
  </si>
  <si>
    <t>5756125925</t>
  </si>
  <si>
    <t>2023-10-04 11:25:16</t>
  </si>
  <si>
    <t>都是日落大笨蛋</t>
  </si>
  <si>
    <t>7636953486</t>
  </si>
  <si>
    <t>2023-10-04 11:24:36</t>
  </si>
  <si>
    <t>芝麻流星</t>
  </si>
  <si>
    <t>6478159807</t>
  </si>
  <si>
    <t>2023-10-04 11:24:10</t>
  </si>
  <si>
    <t>浅欧一下吧</t>
  </si>
  <si>
    <t>2890355357</t>
  </si>
  <si>
    <t>125</t>
  </si>
  <si>
    <t>//@你告訴我為什麼:早说了这种底层男就是一种低同理心、低道德感、暴力、欲望很强、控制力很弱的生物🤏</t>
  </si>
  <si>
    <t>2023-10-04 11:22:23</t>
  </si>
  <si>
    <t>椿澄susuki__伯远限定</t>
  </si>
  <si>
    <t>5720558023</t>
  </si>
  <si>
    <t>379</t>
  </si>
  <si>
    <t>他还在转，他的那些都是开局一张图//@莉莉安说道:[吐]//@转生成暴力乌鸦:间皮子每次都是他//@正宗爹味酱:[吐][吐][吐][吐]//@静候节假日:@臭豆腐酿鲱鱼 谣郎你的劣迹怎么和造粪机一样，每天一起源源不断的产生啊？</t>
  </si>
  <si>
    <t>2023-10-04 11:22:18</t>
  </si>
  <si>
    <t>小奶唐</t>
  </si>
  <si>
    <t>2153823823</t>
  </si>
  <si>
    <t>6891</t>
  </si>
  <si>
    <t>郭楠你们[允悲][允悲]</t>
  </si>
  <si>
    <t>2023-10-04 11:20:53</t>
  </si>
  <si>
    <t>冬狮郎厨</t>
  </si>
  <si>
    <t>5672870184</t>
  </si>
  <si>
    <t>好惨…</t>
  </si>
  <si>
    <t>2023-10-04 11:19:26</t>
  </si>
  <si>
    <t>Honorificabilitudinitatisytra</t>
  </si>
  <si>
    <t>6453060039</t>
  </si>
  <si>
    <t>131</t>
  </si>
  <si>
    <t>转发微博 查看图片</t>
  </si>
  <si>
    <t>2023-10-04 11:18:06</t>
  </si>
  <si>
    <t>马小杨牛比</t>
  </si>
  <si>
    <t>7868655570</t>
  </si>
  <si>
    <t>谣螂什么时候亖绝[挤眼]</t>
  </si>
  <si>
    <t>2023-10-04 11:15:21</t>
  </si>
  <si>
    <t>红茶大姨</t>
  </si>
  <si>
    <t>5693439775</t>
  </si>
  <si>
    <t>174</t>
  </si>
  <si>
    <t>2023-10-04 11:12:02</t>
  </si>
  <si>
    <t>我踏马彻底疯狂</t>
  </si>
  <si>
    <t>3005160825</t>
  </si>
  <si>
    <t>2023-10-04 11:08:53</t>
  </si>
  <si>
    <t>冬天的雪春天化</t>
  </si>
  <si>
    <t>7561839029</t>
  </si>
  <si>
    <t>//@别管我了我要搞铜仁啊啊:转发微博</t>
  </si>
  <si>
    <t>2023-10-04 11:08:52</t>
  </si>
  <si>
    <t>球球了少吃点吧</t>
  </si>
  <si>
    <t>7431043566</t>
  </si>
  <si>
    <t>2023-10-04 11:08:02</t>
  </si>
  <si>
    <t>晃九</t>
  </si>
  <si>
    <t>7745003687</t>
  </si>
  <si>
    <t>[笑cry][笑cry]//@怨男0:[笑cry]一天不造谣虾米会流脓</t>
  </si>
  <si>
    <t>2023-10-04 11:07:25</t>
  </si>
  <si>
    <t>恶魔星女巫</t>
  </si>
  <si>
    <t>1834458275</t>
  </si>
  <si>
    <t>2023-10-04 11:05:06</t>
  </si>
  <si>
    <t>文青乂</t>
  </si>
  <si>
    <t>7574046597</t>
  </si>
  <si>
    <t>支持原博维权！盗图造谣的能不能打包去亖[费解]</t>
  </si>
  <si>
    <t>2023-10-04 11:04:24</t>
  </si>
  <si>
    <t>HariHariRu</t>
  </si>
  <si>
    <t>6175294060</t>
  </si>
  <si>
    <t>2023-10-04 11:03:47</t>
  </si>
  <si>
    <t>午夜伤心小狗电台-</t>
  </si>
  <si>
    <t>6276820722</t>
  </si>
  <si>
    <t>2023-10-04 11:03:24</t>
  </si>
  <si>
    <t>苍穹斑斓的银河</t>
  </si>
  <si>
    <t>5157069240</t>
  </si>
  <si>
    <t>一技能盗图，二技能造黄谣，三技能荡妇羞辱，男的编男的信，小哥哥们天天在互联网赛博刚交</t>
  </si>
  <si>
    <t>2023-10-04 11:02:05</t>
  </si>
  <si>
    <t>不停吃火锅</t>
  </si>
  <si>
    <t>6471958581</t>
  </si>
  <si>
    <t>2023-10-04 11:01:17</t>
  </si>
  <si>
    <t>加不好茶</t>
  </si>
  <si>
    <t>3967465909</t>
  </si>
  <si>
    <t>199</t>
  </si>
  <si>
    <t>2023-10-04 11:00:25</t>
  </si>
  <si>
    <t>老杨hhh</t>
  </si>
  <si>
    <t>5758470758</t>
  </si>
  <si>
    <t>2023-10-04 10:57:29</t>
  </si>
  <si>
    <t>吃不到饭的哦擦人</t>
  </si>
  <si>
    <t>5893170650</t>
  </si>
  <si>
    <t>2023-10-04 10:55:49</t>
  </si>
  <si>
    <t>苞米Ye</t>
  </si>
  <si>
    <t>7873443640</t>
  </si>
  <si>
    <t>评论里见男人//@林延初://@静候节假日:右边拿铁链女做梗图的我已经不想开玩笑骂你了，路过的人都举报一下把他号弄炸//@国男实践学说:什么叫荡妇羞辱？说㜅是垃圾难道不对吗？李㜅预备役差不多得了[兔子]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</si>
  <si>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10:54:31</t>
  </si>
  <si>
    <t>阳光一点微笑一下好不好</t>
  </si>
  <si>
    <t>2865215040</t>
  </si>
  <si>
    <t>220</t>
  </si>
  <si>
    <t>2023-10-04 10:54:09</t>
  </si>
  <si>
    <t>李莓铃_</t>
  </si>
  <si>
    <t>7529635497</t>
  </si>
  <si>
    <t>2023-10-04 10:53:42</t>
  </si>
  <si>
    <t>冬茶色</t>
  </si>
  <si>
    <t>7563726353</t>
  </si>
  <si>
    <t>2023-10-04 10:48:26</t>
  </si>
  <si>
    <t>三自行</t>
  </si>
  <si>
    <t>7268774782</t>
  </si>
  <si>
    <t>2023-10-04 10:47:21</t>
  </si>
  <si>
    <t>砂糖樱桃祭司</t>
  </si>
  <si>
    <t>7417016992</t>
  </si>
  <si>
    <t>赛博肛交又开始了[允悲]</t>
  </si>
  <si>
    <t>2023-10-04 10:46:10</t>
  </si>
  <si>
    <t>Ahih_rei-yah</t>
  </si>
  <si>
    <t>5238766068</t>
  </si>
  <si>
    <t>44</t>
  </si>
  <si>
    <t>谣郎，也就是蟑螂，一种最喜欢造谣无脑传播的下水道生物。数量庞大，谣言往往传播非常迅速，建议报警立案。//@不会笑的柴郡猫:怎么又是这个人啊……//@西一加西二:图上这个人@臭豆腐酿鲱鱼 之前造谣女幼师投毒，被警方通报了，现在还在造谣其他女生，你不要和他和解！！务必让他二进宫</t>
  </si>
  <si>
    <t>2023-10-04 10:45:24</t>
  </si>
  <si>
    <t>贪初贪玩的野心</t>
  </si>
  <si>
    <t>7270919857</t>
  </si>
  <si>
    <t>支持维权[怒]造谣的都拱出去</t>
  </si>
  <si>
    <t>2023-10-04 10:44:47</t>
  </si>
  <si>
    <t>Scorpion-YIN</t>
  </si>
  <si>
    <t>6556565602</t>
  </si>
  <si>
    <t>感觉他们是清楚天朝男多女少他们中好大一部分在生殖竞争中的低劣地位的，所以只能寄希望造谣来让女性对他者敬而远之？//@比格犬受害者联盟 :改不掉，自卑又妒恨//@土味阿姨 :谣郎什么时候能改掉看到国女和外男站在一起就应激的毛病[疑问]</t>
  </si>
  <si>
    <t>2023-10-04 10:44:45</t>
  </si>
  <si>
    <t>鲨鱼刺身MirroR</t>
  </si>
  <si>
    <t>7072317632</t>
  </si>
  <si>
    <t>2023-10-04 10:44:42</t>
  </si>
  <si>
    <t>紫零舞</t>
  </si>
  <si>
    <t>6072141086</t>
  </si>
  <si>
    <t>[微笑]多次惯犯呗//@DONTLOOKATme123:造谣女幼师给男童下毒，和当事人确认 评论配图 //@西一加西二:图上这个人@臭豆腐酿鲱鱼 之前造谣女幼师投毒，被警方通报了，现在还在造谣其他女生，你不要和他和解！！务必让他二进宫</t>
  </si>
  <si>
    <t>2023-10-04 10:42:12</t>
  </si>
  <si>
    <t>慕瑶瑶</t>
  </si>
  <si>
    <t>5173146330</t>
  </si>
  <si>
    <t>2070</t>
  </si>
  <si>
    <t>2023-10-04 10:42:02</t>
  </si>
  <si>
    <t>阿染君</t>
  </si>
  <si>
    <t>3209107912</t>
  </si>
  <si>
    <t>举报了//@林延初://@静候节假日:右边拿铁链女做梗图的我已经不想开玩笑骂你了，路过的人都举报一下把他号弄炸//@国男实践学说:什么叫荡妇羞辱？说㜅是垃圾难道不对吗？李㜅预备役差不多得了[兔子]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</si>
  <si>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10:40:17</t>
  </si>
  <si>
    <t>纯爱战士倒地痛哭撒泼打滚</t>
  </si>
  <si>
    <t>6116602373</t>
  </si>
  <si>
    <t>2023-10-04 10:40:13</t>
  </si>
  <si>
    <t>willIknow</t>
  </si>
  <si>
    <t>1069054561</t>
  </si>
  <si>
    <t>蝻的不造谣会死么？//@土味阿姨:谣郎什么时候能改掉看到国女和外男站在一起就应激的毛病[疑问]</t>
  </si>
  <si>
    <t>2023-10-04 10:39:43</t>
  </si>
  <si>
    <t>-Moriiiiiiiiii-</t>
  </si>
  <si>
    <t>7606531363</t>
  </si>
  <si>
    <t>2023-10-04 10:39:33</t>
  </si>
  <si>
    <t>ebxhuxge</t>
  </si>
  <si>
    <t>5379144307</t>
  </si>
  <si>
    <t>2023-10-04 10:37:32</t>
  </si>
  <si>
    <t>新世界蛋挞厨</t>
  </si>
  <si>
    <t>6329630074</t>
  </si>
  <si>
    <t>168</t>
  </si>
  <si>
    <t>2023-10-04 10:36:25</t>
  </si>
  <si>
    <t>懒懒_xx</t>
  </si>
  <si>
    <t>3888490263</t>
  </si>
  <si>
    <t>326</t>
  </si>
  <si>
    <t>评论区有些国泰民安的猪肉。，、</t>
  </si>
  <si>
    <t>2023-10-04 10:36:01</t>
  </si>
  <si>
    <t>我好想吃红豆菠萝包</t>
  </si>
  <si>
    <t>6264139912</t>
  </si>
  <si>
    <t>2023-10-04 10:35:37</t>
  </si>
  <si>
    <t>世骟一美羊羊xi</t>
  </si>
  <si>
    <t>6386652912</t>
  </si>
  <si>
    <t>2023-10-04 10:35:16</t>
  </si>
  <si>
    <t>土豆栗斯特</t>
  </si>
  <si>
    <t>5493869657</t>
  </si>
  <si>
    <t>2023-10-04 10:34:05</t>
  </si>
  <si>
    <t>北唐zhuo</t>
  </si>
  <si>
    <t>1656101270</t>
  </si>
  <si>
    <t>540</t>
  </si>
  <si>
    <t>2023-10-04 10:32:52</t>
  </si>
  <si>
    <t>Noxastra_Druh</t>
  </si>
  <si>
    <t>6011036268</t>
  </si>
  <si>
    <t>2023-10-04 10:32:28</t>
  </si>
  <si>
    <t>iseeatkiseearkigotabadfeeling</t>
  </si>
  <si>
    <t>1761239301</t>
  </si>
  <si>
    <t>可怜//@比格犬受害者联盟:改不掉，自卑又妒恨//@土味阿姨:谣郎什么时候能改掉看到国女和外男站在一起就应激的毛病[疑问]</t>
  </si>
  <si>
    <t>2023-10-04 10:32:13</t>
  </si>
  <si>
    <t>甜菜本菜</t>
  </si>
  <si>
    <t>7834350479</t>
  </si>
  <si>
    <t>166</t>
  </si>
  <si>
    <t>2023-10-04 10:31:54</t>
  </si>
  <si>
    <t>推迟放学</t>
  </si>
  <si>
    <t>5926382844</t>
  </si>
  <si>
    <t>1353</t>
  </si>
  <si>
    <t>2023-10-04 10:29:44</t>
  </si>
  <si>
    <t>烟沙城雨</t>
  </si>
  <si>
    <t>6355662116</t>
  </si>
  <si>
    <t>2023-10-04 10:28:49</t>
  </si>
  <si>
    <t>林延初</t>
  </si>
  <si>
    <t>6158985839</t>
  </si>
  <si>
    <t>101365</t>
  </si>
  <si>
    <t>2023-10-04 10:28:29</t>
  </si>
  <si>
    <t>//@猫猫张圆圆 :好肮脏的国男们，造谣传谣荡妇羞辱跑得飞快…</t>
  </si>
  <si>
    <t>2023-10-04 10:27:03</t>
  </si>
  <si>
    <t>只對人類過敏</t>
  </si>
  <si>
    <t>6070661983</t>
  </si>
  <si>
    <t>163</t>
  </si>
  <si>
    <t>2023-10-04 10:26:29</t>
  </si>
  <si>
    <t>阿罐Cyer_粘锅酸菜鱼</t>
  </si>
  <si>
    <t>2954251482</t>
  </si>
  <si>
    <t>765</t>
  </si>
  <si>
    <t>在杭州的这个状语你是一点不看呐//@总算一样了:上一个造谣的不是说大叔偷拍的那个吗[费解][费解][费解]</t>
  </si>
  <si>
    <t>2023-10-04 10:26:18</t>
  </si>
  <si>
    <t>安徒生写完格林童话突然说道</t>
  </si>
  <si>
    <t>6277136162</t>
  </si>
  <si>
    <t>84</t>
  </si>
  <si>
    <t>//@鲨鱼怪兽碳迪:男的造谣男的信，男的破防男的应激，赛博刚交完美闭环❤️//@比格犬受害者联盟:改不掉，自卑又妒恨//@土味阿姨:谣郎什么时候能改掉看到国女和外男站在一起就应激的毛病[疑问]</t>
  </si>
  <si>
    <t>2023-10-04 10:24:30</t>
  </si>
  <si>
    <t>AAA猫耳代捏梁师傅</t>
  </si>
  <si>
    <t>7448264976</t>
  </si>
  <si>
    <t>臭豆腐酿鲱鱼，是老谣棍了。[微笑]</t>
  </si>
  <si>
    <t>2023-10-04 10:21:17</t>
  </si>
  <si>
    <t>用户7842471733</t>
  </si>
  <si>
    <t>7842471733</t>
  </si>
  <si>
    <t>男的造谣男的信，男的破防男的应激，赛博刚交完美闭环❤️//@比格犬受害者联盟:改不掉，自卑又妒恨//@土味阿姨:谣郎什么时候能改掉看到国女和外男站在一起就应激的毛病[疑问]</t>
  </si>
  <si>
    <t>2023-10-04 10:15:41</t>
  </si>
  <si>
    <t>鲨鱼怪兽碳迪</t>
  </si>
  <si>
    <t>1791202503</t>
  </si>
  <si>
    <t>1092</t>
  </si>
  <si>
    <t>2023-10-04 10:15:20</t>
  </si>
  <si>
    <t>逻辑猫讨厌逻辑</t>
  </si>
  <si>
    <t>6089725161</t>
  </si>
  <si>
    <t>2023-10-04 10:12:19</t>
  </si>
  <si>
    <t>璇璇吊炸天</t>
  </si>
  <si>
    <t>3262552733</t>
  </si>
  <si>
    <t>539</t>
  </si>
  <si>
    <t>谣郎又来了？？支持搜集证据直接告，盗图造谣的男的能不能死绝啊[疑问][疑问][疑问]</t>
  </si>
  <si>
    <t>2023-10-04 10:11:36</t>
  </si>
  <si>
    <t>宋哈娜__</t>
  </si>
  <si>
    <t>2103199291</t>
  </si>
  <si>
    <t>981</t>
  </si>
  <si>
    <t>又是沙东[允悲]//@静候节假日:右边拿铁链女做梗图的我已经不想开玩笑骂你了，路过的人都举报一下把他号弄炸//@国男实践学说:什么叫荡妇羞辱？说㜅是垃圾难道不对吗？李㜅预备役差不多得了[兔子]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</si>
  <si>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10:10:24</t>
  </si>
  <si>
    <t>见梦魂</t>
  </si>
  <si>
    <t>7870079377</t>
  </si>
  <si>
    <t>2023-10-04 10:09:56</t>
  </si>
  <si>
    <t>哥谭在逃蝙蝠吹</t>
  </si>
  <si>
    <t>6704945442</t>
  </si>
  <si>
    <t>😅😅😅//@比格犬受害者联盟:改不掉，自卑又妒恨//@土味阿姨:什么时候能改掉看到国女和外男站在一起就应激的毛病[疑问]</t>
  </si>
  <si>
    <t>自由小船</t>
  </si>
  <si>
    <t>2994361940</t>
  </si>
  <si>
    <t>1253</t>
  </si>
  <si>
    <t>我真的把你们这些造谣的剑人豆沙了//@怨男0:[笑cry]一天不造谣虾米会流脓</t>
  </si>
  <si>
    <t>2023-10-04 10:04:53</t>
  </si>
  <si>
    <t>椰桃日记</t>
  </si>
  <si>
    <t>6647996711</t>
  </si>
  <si>
    <t>382</t>
  </si>
  <si>
    <t>蝻的啊？那不奇怪了[太开心]</t>
  </si>
  <si>
    <t>2023-10-04 10:04:39</t>
  </si>
  <si>
    <t>2023-10-04 10:02:14</t>
  </si>
  <si>
    <t>揭碲</t>
  </si>
  <si>
    <t>6604939951</t>
  </si>
  <si>
    <t>蝻宝好虚荣，盗人家图造谣，是想念sugar daddy 的大xx 了吗[爱你]</t>
  </si>
  <si>
    <t>2023-10-04 10:01:04</t>
  </si>
  <si>
    <t>冰岛茶椰椰</t>
  </si>
  <si>
    <t>7853890067</t>
  </si>
  <si>
    <t>2023-10-04 09:57:25</t>
  </si>
  <si>
    <t>a木阿夭</t>
  </si>
  <si>
    <t>5264897099</t>
  </si>
  <si>
    <t>2023-10-04 09:56:01</t>
  </si>
  <si>
    <t>健康哥哥123</t>
  </si>
  <si>
    <t>7868690585</t>
  </si>
  <si>
    <t>[裂开][费解]贱不贱啊</t>
  </si>
  <si>
    <t>2023-10-04 09:55:44</t>
  </si>
  <si>
    <t>臣妾要告发熹贵妃罪不容朱女士</t>
  </si>
  <si>
    <t>3908115941</t>
  </si>
  <si>
    <t>641</t>
  </si>
  <si>
    <t>2023-10-04 09:55:34</t>
  </si>
  <si>
    <t>MisTa_G</t>
  </si>
  <si>
    <t>2545834990</t>
  </si>
  <si>
    <t>看图编瞎话//@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</si>
  <si>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09:54:40</t>
  </si>
  <si>
    <t>拯救大兵胡萝北</t>
  </si>
  <si>
    <t>2171493514</t>
  </si>
  <si>
    <t>要报警//@胖虎鲸:[话筒]//@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</si>
  <si>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09:52:45</t>
  </si>
  <si>
    <t>爱佛楼</t>
  </si>
  <si>
    <t>1401131703</t>
  </si>
  <si>
    <t>1124</t>
  </si>
  <si>
    <t>蝻的亖了[拜拜][拜拜][拜拜]</t>
  </si>
  <si>
    <t>2023-10-04 09:49:56</t>
  </si>
  <si>
    <t>AAA纸片人批发糖小姐</t>
  </si>
  <si>
    <t>5649088803</t>
  </si>
  <si>
    <t>719</t>
  </si>
  <si>
    <t>ip山东。//@静候节假日:右边拿铁链女做梗图的我已经不想开玩笑骂你了，路过的人都举报一下把他号弄炸//@国男实践学说:什么叫荡妇羞辱？说㜅是垃圾难道不对吗？李㜅预备役差不多得了[兔子]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</si>
  <si>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09:49:26</t>
  </si>
  <si>
    <t>蝴蝶猫条</t>
  </si>
  <si>
    <t>7832186584</t>
  </si>
  <si>
    <t>恶臭//@胖虎鲸:[话筒]//@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纯粹是因为看到影响大了不得不报警</t>
  </si>
  <si>
    <t>2023-10-04 09:49:10</t>
  </si>
  <si>
    <t>二玺的秋天</t>
  </si>
  <si>
    <t>7868293898</t>
  </si>
  <si>
    <t>有病//@比格犬受害者联盟:改不掉，自卑又妒恨//@土味阿姨:谣郎什么时候能改掉看到国女和外男站在一起就应激的毛病[疑问]</t>
  </si>
  <si>
    <t>2023-10-04 09:49:07</t>
  </si>
  <si>
    <t>白虾米君</t>
  </si>
  <si>
    <t>2912909290</t>
  </si>
  <si>
    <t>//@如汉宫秋:那你看日本AV的时候咋没想到这个啊//@累身体疮丶:……一个外国人也不是什么名人有什么可拍照的</t>
  </si>
  <si>
    <t>2023-10-04 09:48:54</t>
  </si>
  <si>
    <t>鹤一w</t>
  </si>
  <si>
    <t>7491041739</t>
  </si>
  <si>
    <t>[跪了]</t>
  </si>
  <si>
    <t>2023-10-04 09:46:37</t>
  </si>
  <si>
    <t>曲奇饼干忠实信徒</t>
  </si>
  <si>
    <t>6656551628</t>
  </si>
  <si>
    <t>2023-10-04 09:43:17</t>
  </si>
  <si>
    <t>莓有鸡</t>
  </si>
  <si>
    <t>7384832377</t>
  </si>
  <si>
    <t>2023-10-04 09:42:48</t>
  </si>
  <si>
    <t>用户7464753491</t>
  </si>
  <si>
    <t>7464753491</t>
  </si>
  <si>
    <t>什么人这么爱荡妇羞辱[吃惊][吃惊]//@夏沫七泽:造谣的人能不能去死[微笑]</t>
  </si>
  <si>
    <t>2023-10-04 09:41:54</t>
  </si>
  <si>
    <t>苏文纨cici</t>
  </si>
  <si>
    <t>7451769921</t>
  </si>
  <si>
    <t>2023-10-04 09:41:47</t>
  </si>
  <si>
    <t>Mercur_ier</t>
  </si>
  <si>
    <t>3291865744</t>
  </si>
  <si>
    <t>86</t>
  </si>
  <si>
    <t>//@Kaosdyrkare_7:自卑，但是喜歡自導自演的男人//@比格犬受害者联盟:改不掉，自卑又妒恨//@土味阿姨:谣郎什么时候能改掉看到国女和外男站在一起就应激的毛病[疑问]</t>
  </si>
  <si>
    <t>2023-10-04 09:41:43</t>
  </si>
  <si>
    <t>7关于想你这件事7</t>
  </si>
  <si>
    <t>6034833158</t>
  </si>
  <si>
    <t>2023-10-04 09:40:33</t>
  </si>
  <si>
    <t>tearsgun</t>
  </si>
  <si>
    <t>5243667020</t>
  </si>
  <si>
    <t>2023-10-04 09:30:27</t>
  </si>
  <si>
    <t>译文_芝</t>
  </si>
  <si>
    <t>3192622455</t>
  </si>
  <si>
    <t>536</t>
  </si>
  <si>
    <t>2023-10-04 09:30:15</t>
  </si>
  <si>
    <t>不可知的外星兔子</t>
  </si>
  <si>
    <t>5653915901</t>
  </si>
  <si>
    <t>//@二厂扎啤://@奇爱电影://@字幕少女:恶臭扑鼻//@l鱼苗I:造谣的能不能进去啊//@静候节假日:@臭豆腐酿鲱鱼 谣郎你的劣迹怎么和造粪机一样，每天一起源源不断的产生啊？</t>
  </si>
  <si>
    <t>2023-10-04 09:27:14</t>
  </si>
  <si>
    <t>绿毛犀牛</t>
  </si>
  <si>
    <t>6420872116</t>
  </si>
  <si>
    <t>2575</t>
  </si>
  <si>
    <t>2023-10-04 09:25:17</t>
  </si>
  <si>
    <t>朱曦映画良</t>
  </si>
  <si>
    <t>2589382921</t>
  </si>
  <si>
    <t>6704</t>
  </si>
  <si>
    <t>//@一两二米:傻呗//@湾湾是小老虎://@l鱼苗I:造谣的能不能进去啊//@静候节假日:@臭豆腐酿鲱鱼 谣郎你的劣迹怎么和造粪机一样，每天一起源源不断的产生啊？</t>
  </si>
  <si>
    <t>2023-10-04 09:23:56</t>
  </si>
  <si>
    <t>跃跃欲试麻辣拌面</t>
  </si>
  <si>
    <t>5622683176</t>
  </si>
  <si>
    <t>2023-10-04 09:23:34</t>
  </si>
  <si>
    <t>古天淋明</t>
  </si>
  <si>
    <t>2529906613</t>
  </si>
  <si>
    <t>大清早就看见了出生[哈哈]//@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</si>
  <si>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09:23:04</t>
  </si>
  <si>
    <t>麻薯小亨</t>
  </si>
  <si>
    <t>6382046906</t>
  </si>
  <si>
    <t>1235</t>
  </si>
  <si>
    <t>为什么他们看到女生跟wgr站在一起就能脑补这么多[费解]//@猫猫张圆圆:好肮脏的国男们，造谣传谣荡妇羞辱跑得飞快…</t>
  </si>
  <si>
    <t>2023-10-04 09:21:18</t>
  </si>
  <si>
    <t>迷之哦哦屁</t>
  </si>
  <si>
    <t>5263508779</t>
  </si>
  <si>
    <t>99</t>
  </si>
  <si>
    <t>//@追着冰激凌飞://@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</si>
  <si>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09:19:30</t>
  </si>
  <si>
    <t>·桃不甜·</t>
  </si>
  <si>
    <t>1865896793</t>
  </si>
  <si>
    <t>1589</t>
  </si>
  <si>
    <t>2023-10-04 09:19:02</t>
  </si>
  <si>
    <t>高塔上的少年</t>
  </si>
  <si>
    <t>1660393747</t>
  </si>
  <si>
    <t>为什么他们看到女生跟wgr站在一起就能脑补这么多，片看多了[费解]//@猫猫张圆圆:好肮脏的国男们，造谣传谣荡妇羞辱跑得飞快…</t>
  </si>
  <si>
    <t>2023-10-04 09:18:16</t>
  </si>
  <si>
    <t>2023-10-04 09:15:38</t>
  </si>
  <si>
    <t>阿不呆带代戴</t>
  </si>
  <si>
    <t>6024082728</t>
  </si>
  <si>
    <t>是谁挑起性别对立啊到底[吃惊]//@猫猫张圆圆:好肮脏的国男们，造谣传谣荡妇羞辱跑得飞快…</t>
  </si>
  <si>
    <t>2023-10-04 09:15:18</t>
  </si>
  <si>
    <t>My_Rica</t>
  </si>
  <si>
    <t>6822841080</t>
  </si>
  <si>
    <t>2023-10-04 09:12:53</t>
  </si>
  <si>
    <t>Rickestmorty-</t>
  </si>
  <si>
    <t>7275271666</t>
  </si>
  <si>
    <t>2023-10-04 09:12:49</t>
  </si>
  <si>
    <t>新的一年改个新id</t>
  </si>
  <si>
    <t>6682374473</t>
  </si>
  <si>
    <t>支持维权//@胖虎鲸:[话筒]//@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</si>
  <si>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09:10:17</t>
  </si>
  <si>
    <t>Elaine爱围观</t>
  </si>
  <si>
    <t>1928667383</t>
  </si>
  <si>
    <t>郭腩好恶心[吐]</t>
  </si>
  <si>
    <t>2023-10-04 09:08:54</t>
  </si>
  <si>
    <t>正版扣子酱</t>
  </si>
  <si>
    <t>2865104294</t>
  </si>
  <si>
    <t>262</t>
  </si>
  <si>
    <t>2023-10-04 09:06:07</t>
  </si>
  <si>
    <t>半糖氟西汀</t>
  </si>
  <si>
    <t>2835271311</t>
  </si>
  <si>
    <t>720</t>
  </si>
  <si>
    <t>2023-10-04 09:05:49</t>
  </si>
  <si>
    <t>水上一飘叶</t>
  </si>
  <si>
    <t>2352554993</t>
  </si>
  <si>
    <t>343</t>
  </si>
  <si>
    <t>//@鲍勃烤迪克://@比格犬受害者联盟:改不掉，自卑又妒恨//@土味阿姨:谣郎什么时候能改掉看到国女和外男站在一起就应激的毛病[疑问]</t>
  </si>
  <si>
    <t>2023-10-04 09:04:51</t>
  </si>
  <si>
    <t>天空大脸猫</t>
  </si>
  <si>
    <t>7817751189</t>
  </si>
  <si>
    <t>2023-10-04 09:04:31</t>
  </si>
  <si>
    <t>咕咕喵喵大人</t>
  </si>
  <si>
    <t>5885641750</t>
  </si>
  <si>
    <t>2023-10-04 09:03:40</t>
  </si>
  <si>
    <t>憂鬱的小山丘上</t>
  </si>
  <si>
    <t>2854346000</t>
  </si>
  <si>
    <t>2023-10-04 09:01:19</t>
  </si>
  <si>
    <t>希望这个号用长点</t>
  </si>
  <si>
    <t>5270251118</t>
  </si>
  <si>
    <t>不知道说什么[笑cry][笑cry][笑cry][允悲][允悲][允悲]</t>
  </si>
  <si>
    <t>2023-10-04 08:59:27</t>
  </si>
  <si>
    <t>烤树叶晾树叶</t>
  </si>
  <si>
    <t>6561487471</t>
  </si>
  <si>
    <t>2023-10-04 08:57:21</t>
  </si>
  <si>
    <t>浣熊狗子</t>
  </si>
  <si>
    <t>7476044536</t>
  </si>
  <si>
    <t>2023-10-04 08:57:10</t>
  </si>
  <si>
    <t>唱反调胆小藤藤蛇</t>
  </si>
  <si>
    <t>7780024585</t>
  </si>
  <si>
    <t>有什么好跟屌丝解释拍照的动机呢，不管出于任何心理去拍照都不该被荡妇羞辱啊，一身腱子肉的运动选手不管是哪国人都受欢迎吧，就连体育生在择偶的时候选择权都很大啊//@战斗力旺盛的爵爵:自卑的裤裆民族主义者整天都在干这种丢人的事，然后还问别人为什么看不起他们[吃惊][吃惊][吃惊][吃惊]</t>
  </si>
  <si>
    <t>2023-10-04 08:56:44</t>
  </si>
  <si>
    <t>我看就亩油这个必要了吧</t>
  </si>
  <si>
    <t>1991220540</t>
  </si>
  <si>
    <t>585</t>
  </si>
  <si>
    <t>2023-10-04 08:51:23</t>
  </si>
  <si>
    <t>吗的真烦</t>
  </si>
  <si>
    <t>6859529001</t>
  </si>
  <si>
    <t>造谣的人能不能去死[微笑]</t>
  </si>
  <si>
    <t>2023-10-04 08:49:33</t>
  </si>
  <si>
    <t>夏沫七泽</t>
  </si>
  <si>
    <t>5635576541</t>
  </si>
  <si>
    <t>2023-10-04 08:49:20</t>
  </si>
  <si>
    <t>容以而勿</t>
  </si>
  <si>
    <t>5211605089</t>
  </si>
  <si>
    <t>[吐]//@静候节假日:右边拿铁链女做梗图的我已经不想开玩笑骂你了，路过的人都举报一下把他号弄炸//@国男实践学说:什么叫荡妇羞辱？说㜅是垃圾难道不对吗？李㜅预备役差不多得了[兔子]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</si>
  <si>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08:46:22</t>
  </si>
  <si>
    <t>麻丘麻丘猫</t>
  </si>
  <si>
    <t>3679808720</t>
  </si>
  <si>
    <t>//@陸陸叁-://@光的反反复复反射原理:又是男的造谣啊//@Ssw-豆包师师巫://@字幕少女:恶臭扑鼻//@l鱼苗I:造谣的能不能进去啊//@静候节假日:@臭豆腐酿鲱鱼 谣郎你的劣迹怎么和造粪机一样，每天一起源源不断的产生啊？</t>
  </si>
  <si>
    <t>2023-10-04 08:44:44</t>
  </si>
  <si>
    <t>是海盐也是风月</t>
  </si>
  <si>
    <t>3953951232</t>
  </si>
  <si>
    <t>2023-10-04 08:44:11</t>
  </si>
  <si>
    <t>zzzrrrlll</t>
  </si>
  <si>
    <t>5124354439</t>
  </si>
  <si>
    <t>晦气死了//@比格犬受害者联盟:改不掉，自卑又妒恨//@土味阿姨:谣郎什么时候能改掉看到国女和外男站在一起就应激的毛病[疑问]</t>
  </si>
  <si>
    <t>2023-10-04 08:43:34</t>
  </si>
  <si>
    <t>棕熊过网</t>
  </si>
  <si>
    <t>6614278086</t>
  </si>
  <si>
    <t>男谣郎连个号都要男串女 [泪]再吸引男的评论男的 男的截图 男的挂人 男的聚在一起评论 然后赛博高潮 服了 世界第十一大奇迹 6666</t>
  </si>
  <si>
    <t>2023-10-04 08:42:07</t>
  </si>
  <si>
    <t>EggEggOuO</t>
  </si>
  <si>
    <t>3063807944</t>
  </si>
  <si>
    <t>154</t>
  </si>
  <si>
    <t>2023-10-04 08:41:24</t>
  </si>
  <si>
    <t>我小喵了一下</t>
  </si>
  <si>
    <t>6020760636</t>
  </si>
  <si>
    <t>2023-10-04 08:41:11</t>
  </si>
  <si>
    <t>我换昵称了</t>
  </si>
  <si>
    <t>1625126285</t>
  </si>
  <si>
    <t>1134</t>
  </si>
  <si>
    <t>2023-10-04 08:40:32</t>
  </si>
  <si>
    <t>土豆豆nata</t>
  </si>
  <si>
    <t>1794135692</t>
  </si>
  <si>
    <t>1456</t>
  </si>
  <si>
    <t>2023-10-04 08:39:56</t>
  </si>
  <si>
    <t>用户就不能不起名吗</t>
  </si>
  <si>
    <t>5598657704</t>
  </si>
  <si>
    <t>[允悲][允悲]难的真的亖了女性地铁需要卫生巾提供就发颠了这种事又瞎了谣郎[给力][给力]//@战斗力旺盛的爵爵:之前那个造谣别人爷孙恋的被判刑了，我觉得你这个事性质差不多，可以试试报警。然后就算他注销了，也是可以找到真实身份的（之前那个造谣女幼师事件的当事人也是注销了账号但还是被找到刑拘）</t>
  </si>
  <si>
    <t>2023-10-04 08:39:42</t>
  </si>
  <si>
    <t>阿和欸</t>
  </si>
  <si>
    <t>7555070127</t>
  </si>
  <si>
    <t>2023-10-04 08:39:12</t>
  </si>
  <si>
    <t>引子与回旋</t>
  </si>
  <si>
    <t>1737769815</t>
  </si>
  <si>
    <t>28487</t>
  </si>
  <si>
    <t>难的再造谣？你们真是亖了[允悲][允悲][允悲]见不见[允悲][允悲]</t>
  </si>
  <si>
    <t>2023-10-04 08:37:13</t>
  </si>
  <si>
    <t>2023-10-04 08:37:06</t>
  </si>
  <si>
    <t>2023-10-04 08:35:17</t>
  </si>
  <si>
    <t>麻烦人1221</t>
  </si>
  <si>
    <t>7388682602</t>
  </si>
  <si>
    <t>这能委屈？地铁那个女生怎么被催促着往死里弄的这个男的就得怎么处置[吃瓜]</t>
  </si>
  <si>
    <t>2023-10-04 08:33:26</t>
  </si>
  <si>
    <t>法师是这样的</t>
  </si>
  <si>
    <t>6350831275</t>
  </si>
  <si>
    <t>2023-10-04 08:32:33</t>
  </si>
  <si>
    <t>倒霉孩子三木</t>
  </si>
  <si>
    <t>7464055194</t>
  </si>
  <si>
    <t>2023-10-04 08:32:25</t>
  </si>
  <si>
    <t>2023-10-04 08:30:46</t>
  </si>
  <si>
    <t>用户7376499755</t>
  </si>
  <si>
    <t>7376499755</t>
  </si>
  <si>
    <t>2023-10-04 08:26:13</t>
  </si>
  <si>
    <t>追着冰激凌飞</t>
  </si>
  <si>
    <t>1045351430</t>
  </si>
  <si>
    <t>474</t>
  </si>
  <si>
    <t>右边哈哈哈哈国男基本盘大公开//@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</si>
  <si>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08:24:33</t>
  </si>
  <si>
    <t>2023-10-04 08:22:19</t>
  </si>
  <si>
    <t>月上屋</t>
  </si>
  <si>
    <t>6067406712</t>
  </si>
  <si>
    <t>2023-10-04 08:13:01</t>
  </si>
  <si>
    <t>又是为绝美爱情疯狂落泪的一天</t>
  </si>
  <si>
    <t>6007781134</t>
  </si>
  <si>
    <t>87</t>
  </si>
  <si>
    <t>震惊//@北欧版阿五羊:造谣的又是那几个老熟人@微博客服@围脖侠 你们是准备继续当帮凶是吗？ //@vita维她时代:支持起诉</t>
  </si>
  <si>
    <t>2023-10-04 08:11:53</t>
  </si>
  <si>
    <t>静宝本宝</t>
  </si>
  <si>
    <t>7449799595</t>
  </si>
  <si>
    <t>2023-10-04 08:11:50</t>
  </si>
  <si>
    <t>秋刀鱼煲仔饭</t>
  </si>
  <si>
    <t>6502650436</t>
  </si>
  <si>
    <t>1165</t>
  </si>
  <si>
    <t>男的编男的信男的高潮 嘿嘿 又是一次赛博刚交//@字幕少女:恶臭扑鼻//@l鱼苗I:造谣的能不能进去啊//@静候节假日:@臭豆腐酿鲱鱼 谣郎你的劣迹怎么和造粪机一样，每天一起源源不断的产生啊？</t>
  </si>
  <si>
    <t>2023-10-04 08:10:25</t>
  </si>
  <si>
    <t>marswellneedsweet</t>
  </si>
  <si>
    <t>7498547462</t>
  </si>
  <si>
    <t>谣郎又来了，不罚重点他们永远没完啊//@微型咩咩咒语://@比格犬受害者联盟:改不掉，自卑又妒恨//@土味阿姨:谣郎什么时候能改掉看到国女和外男站在一起就应激的毛病[疑问]</t>
  </si>
  <si>
    <t>2023-10-04 08:09:12</t>
  </si>
  <si>
    <t>胖猫馋鱼</t>
  </si>
  <si>
    <t>5401574114</t>
  </si>
  <si>
    <t>2023-10-04 08:08:39</t>
  </si>
  <si>
    <t>网瘾少女灯酱</t>
  </si>
  <si>
    <t>1922923622</t>
  </si>
  <si>
    <t>650</t>
  </si>
  <si>
    <t>2023-10-04 08:08:36</t>
  </si>
  <si>
    <t>只谈雪月与风花</t>
  </si>
  <si>
    <t>3206442705</t>
  </si>
  <si>
    <t>2023-10-04 08:06:19</t>
  </si>
  <si>
    <t>哀嗔</t>
  </si>
  <si>
    <t>2721687110</t>
  </si>
  <si>
    <t>酸味溢出屏幕//@土味阿姨:谣郎什么时候能改掉看到国女和外男站在一起就应激的毛病[疑问]</t>
  </si>
  <si>
    <t>2023-10-04 08:00:35</t>
  </si>
  <si>
    <t>马议员</t>
  </si>
  <si>
    <t>7341371963</t>
  </si>
  <si>
    <t>2023-10-04 08:00:00</t>
  </si>
  <si>
    <t>横妞儿</t>
  </si>
  <si>
    <t>6006690440</t>
  </si>
  <si>
    <t>2023-10-04 07:55:01</t>
  </si>
  <si>
    <t>7号摊摊主</t>
  </si>
  <si>
    <t>5519589909</t>
  </si>
  <si>
    <t>依法维权全民支援[加油]//@木加可:支持严惩//@麦卡PU10P:上一个在杭州造黄谣的人已经判刑，把爷爷孙女合照造谣成“老夫少妻”的也被刑拘了。支持原po维权。</t>
  </si>
  <si>
    <t>2023-10-04 07:53:25</t>
  </si>
  <si>
    <t>陆路通多喜乐</t>
  </si>
  <si>
    <t>1539610161</t>
  </si>
  <si>
    <t>960</t>
  </si>
  <si>
    <t>一群谣螂先生[吐][吐]//@tra----velfree:又是谣郎谣先生//@vita维她时代:支持起诉</t>
  </si>
  <si>
    <t>2023-10-04 07:52:22</t>
  </si>
  <si>
    <t>重生第四次之我又回来了</t>
  </si>
  <si>
    <t>7753820877</t>
  </si>
  <si>
    <t>这个帖原来是盗图造谣、、、互联网还有什么是真的</t>
  </si>
  <si>
    <t>2023-10-04 07:49:36</t>
  </si>
  <si>
    <t>川村可乐</t>
  </si>
  <si>
    <t>5373961009</t>
  </si>
  <si>
    <t>//@麦卡PU10P :上一个在杭州造黄谣的人已经判刑了，最近那个把爷爷孙女合照造谣成“老夫少妻”的也被刑拘了。支持原po维权。图里那个臭豆腐酿鲱鱼老谣棍了，上次借投稿之名传播幼师投毒谣言的就是这人（后来投稿的男的进去了，他还摇身一变成了揭露的英雄，其实纯粹是因为看到影响大了不得不报警而已）</t>
  </si>
  <si>
    <t>2023-10-04 07:47:47</t>
  </si>
  <si>
    <t>穿红高跟的巫婆</t>
  </si>
  <si>
    <t>1769279363</t>
  </si>
  <si>
    <t>404</t>
  </si>
  <si>
    <t>2023-10-04 07:40:07</t>
  </si>
  <si>
    <t>金木诚ICDAT</t>
  </si>
  <si>
    <t>6008676729</t>
  </si>
  <si>
    <t>2023-10-04 07:39:45</t>
  </si>
  <si>
    <t>增熵时代</t>
  </si>
  <si>
    <t>2010725282</t>
  </si>
  <si>
    <t>2023-10-04 07:38:46</t>
  </si>
  <si>
    <t>卅丨彡卅</t>
  </si>
  <si>
    <t>3098744247</t>
  </si>
  <si>
    <t>2023-10-04 07:29:59</t>
  </si>
  <si>
    <t>狗狗游泳圈</t>
  </si>
  <si>
    <t>7739274559</t>
  </si>
  <si>
    <t>心疼妹子列表里有脏东西。//@惊了山茶:到底在干嘛。。。</t>
  </si>
  <si>
    <t>2023-10-04 07:29:55</t>
  </si>
  <si>
    <t>佑小骨</t>
  </si>
  <si>
    <t>1625356757</t>
  </si>
  <si>
    <t>我吐了。。//@静候节假日:右边拿铁链女做梗图的我已经不想开玩笑骂你了，路过的人都举报一下把他号弄炸//@国男实践学说:什么叫荡妇羞辱？说㜅是垃圾难道不对吗？李㜅预备役差不多得了[兔子]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</si>
  <si>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07:29:31</t>
  </si>
  <si>
    <t>Venus_0901</t>
  </si>
  <si>
    <t>7729698250</t>
  </si>
  <si>
    <t>2023-10-04 07:27:04</t>
  </si>
  <si>
    <t>Dre-u</t>
  </si>
  <si>
    <t>3558965373</t>
  </si>
  <si>
    <t>#杭州亚运会# //@HEISE-SOPA:这种营销号都是团队运营//@午夜仿生人:姐妹保存好证据报警吧，这背后肯定是有利益链的，祝顺利</t>
  </si>
  <si>
    <t>2023-10-04 07:25:06</t>
  </si>
  <si>
    <t>安洛羽</t>
  </si>
  <si>
    <t>1781524293</t>
  </si>
  <si>
    <t>2090</t>
  </si>
  <si>
    <t>2023-10-04 07:22:58</t>
  </si>
  <si>
    <t>占尽山海色</t>
  </si>
  <si>
    <t>5664899344</t>
  </si>
  <si>
    <t>？//@惊了山茶:到底在干嘛。。。</t>
  </si>
  <si>
    <t>2023-10-04 07:20:33</t>
  </si>
  <si>
    <t>椰椰拿铁yeye</t>
  </si>
  <si>
    <t>3267378634</t>
  </si>
  <si>
    <t>324</t>
  </si>
  <si>
    <t>天呐，刷到过这个帖子</t>
  </si>
  <si>
    <t>2023-10-04 07:14:14</t>
  </si>
  <si>
    <t>NanaNa0815</t>
  </si>
  <si>
    <t>7871868227</t>
  </si>
  <si>
    <t>2023-10-04 07:13:47</t>
  </si>
  <si>
    <t>爱看男人装逼</t>
  </si>
  <si>
    <t>6834079910</t>
  </si>
  <si>
    <t>2023-10-04 07:13:11</t>
  </si>
  <si>
    <t>程朝九</t>
  </si>
  <si>
    <t>3821947635</t>
  </si>
  <si>
    <t>//@宝宝比格犬:老钟真恐怖 男的和女的只是站在一起就立马想到性交</t>
  </si>
  <si>
    <t>2023-10-04 07:12:25</t>
  </si>
  <si>
    <t>室颤首选非同步电复律</t>
  </si>
  <si>
    <t>7769164879</t>
  </si>
  <si>
    <t>2023-10-04 07:11:41</t>
  </si>
  <si>
    <t>白桃桃桃</t>
  </si>
  <si>
    <t>5186105935</t>
  </si>
  <si>
    <t>254</t>
  </si>
  <si>
    <t>//@艾琳_埃德勒:服了//@神域二驸马://@正宗爹味酱: 查看图片 //@静候节假日:@臭豆腐酿鲱鱼 谣郎你的劣迹怎么和造粪机一样，每天一起源源不断的产生啊？</t>
  </si>
  <si>
    <t>2023-10-04 07:11:21</t>
  </si>
  <si>
    <t>鞅杨氧漾</t>
  </si>
  <si>
    <t>2471107035</t>
  </si>
  <si>
    <t>281</t>
  </si>
  <si>
    <t>2023-10-04 07:04:44</t>
  </si>
  <si>
    <t>芝士煎lachel</t>
  </si>
  <si>
    <t>7731110409</t>
  </si>
  <si>
    <t>644</t>
  </si>
  <si>
    <t>2023-10-04 06:58:25</t>
  </si>
  <si>
    <t>Miss徐小胖胖</t>
  </si>
  <si>
    <t>1566916071</t>
  </si>
  <si>
    <t>32887</t>
  </si>
  <si>
    <t>男的编男的信 新时代赛博刚交</t>
  </si>
  <si>
    <t>2023-10-04 06:50:53</t>
  </si>
  <si>
    <t>随便起个名好鸟</t>
  </si>
  <si>
    <t>7191005716</t>
  </si>
  <si>
    <t>2023-10-04 06:43:02</t>
  </si>
  <si>
    <t>周大又</t>
  </si>
  <si>
    <t>5243707836</t>
  </si>
  <si>
    <t>2023-10-04 06:40:28</t>
  </si>
  <si>
    <t>天下本吴事</t>
  </si>
  <si>
    <t>7808375487</t>
  </si>
  <si>
    <t>2023-10-04 06:39:44</t>
  </si>
  <si>
    <t>果妹不说果咩</t>
  </si>
  <si>
    <t>3632034175</t>
  </si>
  <si>
    <t>死男人别说话脑子有问题//@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</si>
  <si>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06:38:28</t>
  </si>
  <si>
    <t>Tifitylily</t>
  </si>
  <si>
    <t>7751048941</t>
  </si>
  <si>
    <t>造谣4⃣️劝架[挤眼]</t>
  </si>
  <si>
    <t>2023-10-04 06:31:15</t>
  </si>
  <si>
    <t>jningn-</t>
  </si>
  <si>
    <t>6583768514</t>
  </si>
  <si>
    <t>181</t>
  </si>
  <si>
    <t>[允悲]傻批//@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</si>
  <si>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06:30:29</t>
  </si>
  <si>
    <t>手机用户563942781</t>
  </si>
  <si>
    <t>5712931469</t>
  </si>
  <si>
    <t>人类多样性是你这物种贡献的[允悲]//@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</si>
  <si>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06:24:39</t>
  </si>
  <si>
    <t>集短们还有什么做不出来的吗[吐][笑cry]//@静候节假日:右边拿铁链女做梗图的我已经不想开玩笑骂你了，路过的人都举报一下把他号弄炸//@国男实践学说:什么叫荡妇羞辱？说㜅是垃圾难道不对吗？李㜅预备役差不多得了[兔子] 查看图片</t>
  </si>
  <si>
    <t>2023-10-04 06:21:56</t>
  </si>
  <si>
    <t>关我在地下室的养父很有风度</t>
  </si>
  <si>
    <t>7721631312</t>
  </si>
  <si>
    <t>太自卑了可能//@比格犬受害者联盟:改不掉，自卑又妒恨//@土味阿姨:谣郎什么时候能改掉看到国女和外男站在一起就应激的毛病[疑问]</t>
  </si>
  <si>
    <t>2023-10-04 06:21:49</t>
  </si>
  <si>
    <t>一个老碧登</t>
  </si>
  <si>
    <t>1261969763</t>
  </si>
  <si>
    <t>532</t>
  </si>
  <si>
    <t>2023-10-04 06:05:47</t>
  </si>
  <si>
    <t>接逼兜代打服务</t>
  </si>
  <si>
    <t>6983001727</t>
  </si>
  <si>
    <t>狗改不了吃💩//@比格犬受害者联盟:改不掉，自卑又妒恨//@土味阿姨:谣郎什么时候能改掉看到国女和外男站在一起就应激的毛病[疑问]</t>
  </si>
  <si>
    <t>2023-10-04 05:51:01</t>
  </si>
  <si>
    <t>CDA_Katze酱</t>
  </si>
  <si>
    <t>7729762030</t>
  </si>
  <si>
    <t>772</t>
  </si>
  <si>
    <t>前//@泥地销粥:侽的编侽的信，又赛博刚交了[允悲]</t>
  </si>
  <si>
    <t>2023-10-04 05:42:48</t>
  </si>
  <si>
    <t>这辈子离婚30次</t>
  </si>
  <si>
    <t>5869726990</t>
  </si>
  <si>
    <t>1213</t>
  </si>
  <si>
    <t>2023-10-04 05:32:37</t>
  </si>
  <si>
    <t>棉花糖软糖贴贴</t>
  </si>
  <si>
    <t>7463200338</t>
  </si>
  <si>
    <t>2023-10-04 05:27:45</t>
  </si>
  <si>
    <t>麥甶里de稲愺亽</t>
  </si>
  <si>
    <t>2318380025</t>
  </si>
  <si>
    <t>2023-10-04 05:26:37</t>
  </si>
  <si>
    <t>不想叫中二病的名字</t>
  </si>
  <si>
    <t>6522695083</t>
  </si>
  <si>
    <t>180</t>
  </si>
  <si>
    <t>2023-10-04 05:22:48</t>
  </si>
  <si>
    <t>晴空丫兔兔</t>
  </si>
  <si>
    <t>1931595582</t>
  </si>
  <si>
    <t>178</t>
  </si>
  <si>
    <t>2023-10-04 05:19:16</t>
  </si>
  <si>
    <t>teemo-lover</t>
  </si>
  <si>
    <t>5696110742</t>
  </si>
  <si>
    <t>2023-10-04 05:13:04</t>
  </si>
  <si>
    <t>星星失眠日记</t>
  </si>
  <si>
    <t>7758990906</t>
  </si>
  <si>
    <t>2023-10-04 04:51:20</t>
  </si>
  <si>
    <t>你好惹_</t>
  </si>
  <si>
    <t>6332473638</t>
  </si>
  <si>
    <t>传言境外势力挑起男女对立，肯定是间谍，楼主记得报警</t>
  </si>
  <si>
    <t>2023-10-04 04:45:50</t>
  </si>
  <si>
    <t>广陵卖杏花</t>
  </si>
  <si>
    <t>7620436656</t>
  </si>
  <si>
    <t>2023-10-04 04:43:51</t>
  </si>
  <si>
    <t>我不会起名字</t>
  </si>
  <si>
    <t>6296498734</t>
  </si>
  <si>
    <t>是这样的，不然不至于这么应激//@灼伤麦地:恨自己不是黑哥不是白男，更恨自己舔不到黑哥白男[哈哈]</t>
  </si>
  <si>
    <t>2023-10-04 04:36:32</t>
  </si>
  <si>
    <t>内卷大土豆</t>
  </si>
  <si>
    <t>5642043308</t>
  </si>
  <si>
    <t>2023-10-04 04:26:03</t>
  </si>
  <si>
    <t>糖果冰淇凌爱好者</t>
  </si>
  <si>
    <t>6504545044</t>
  </si>
  <si>
    <t>269</t>
  </si>
  <si>
    <t>惊现古代文物//@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</si>
  <si>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04:19:21</t>
  </si>
  <si>
    <t>SiLimA_</t>
  </si>
  <si>
    <t>6800431410</t>
  </si>
  <si>
    <t>471</t>
  </si>
  <si>
    <t>//@QN君- :短男这么爱装女啊[可怜]//@京城红某人 :前几天造谣爷孙恋的那个刚被判刑，助力下这个[老师好]</t>
  </si>
  <si>
    <t>2023-10-04 04:13:39</t>
  </si>
  <si>
    <t>珞影无痕</t>
  </si>
  <si>
    <t>5674547015</t>
  </si>
  <si>
    <t>//@jagaimotatop:评论区的某些人不会就是盗图造谣的吧[吃惊]一个脑回路捏//@一只朋克小狗:这又是谁的假期活动[允悲]</t>
  </si>
  <si>
    <t>2023-10-04 04:06:07</t>
  </si>
  <si>
    <t>aaapumpkin</t>
  </si>
  <si>
    <t>2647472261</t>
  </si>
  <si>
    <t>1363</t>
  </si>
  <si>
    <t>2023-10-04 04:04:23</t>
  </si>
  <si>
    <t>依木喳喳喳</t>
  </si>
  <si>
    <t>5448537493</t>
  </si>
  <si>
    <t>1634</t>
  </si>
  <si>
    <t>2023-10-04 03:56:59</t>
  </si>
  <si>
    <t>告别的年代__</t>
  </si>
  <si>
    <t>2497138851</t>
  </si>
  <si>
    <t>2023-10-04 03:55:27</t>
  </si>
  <si>
    <t>guxidixi-boom</t>
  </si>
  <si>
    <t>6883224291</t>
  </si>
  <si>
    <t>2023-10-04 03:54:42</t>
  </si>
  <si>
    <t>巧克栗子柿饼</t>
  </si>
  <si>
    <t>5913607235</t>
  </si>
  <si>
    <t>752</t>
  </si>
  <si>
    <t>2023-10-04 03:52:57</t>
  </si>
  <si>
    <t>用户5575554065</t>
  </si>
  <si>
    <t>5575554065</t>
  </si>
  <si>
    <t>//@ICARISTIC:对呀我也觉得不好 在我们大清男女之间拍照都是要穿隔离服的 真不懂现在的年轻人是怎么了！[怒][怒][怒]//@给你五分钱面子:挨这么近会不会让人觉得照片上两女生媚洋？</t>
  </si>
  <si>
    <t>2023-10-04 03:52:45</t>
  </si>
  <si>
    <t>2023-10-04 03:51:27</t>
  </si>
  <si>
    <t>2023-10-04 03:48:29</t>
  </si>
  <si>
    <t>奥丁的祝福diks</t>
  </si>
  <si>
    <t>5681231870</t>
  </si>
  <si>
    <t>2023-10-04 03:43:55</t>
  </si>
  <si>
    <t>但有青山在</t>
  </si>
  <si>
    <t>7751923662</t>
  </si>
  <si>
    <t>2023-10-04 03:40:42</t>
  </si>
  <si>
    <t>油炸蜂蜜柚子茶</t>
  </si>
  <si>
    <t>7774487411</t>
  </si>
  <si>
    <t>男人最喜欢当受害者了//@怨男0:[笑cry]一天不造谣虾米会流脓</t>
  </si>
  <si>
    <t>2023-10-04 03:35:00</t>
  </si>
  <si>
    <t>叶氏红鱼</t>
  </si>
  <si>
    <t>1902786957</t>
  </si>
  <si>
    <t>492</t>
  </si>
  <si>
    <t>郭楠基本盘都是谣郎//@莉莉安说道:[吐]//@转生成暴力乌鸦:间皮子每次都是他//@正宗爹味酱:[吐][吐][吐][吐]//@静候节假日:@臭豆腐酿鲱鱼 谣郎你的劣迹怎么和造粪机一样，每天一起源源不断的产生啊？</t>
  </si>
  <si>
    <t>2023-10-04 03:34:18</t>
  </si>
  <si>
    <t>重生之我在峡谷砍队友一刀999</t>
  </si>
  <si>
    <t>6904375301</t>
  </si>
  <si>
    <t>呕吐//@静候节假日 :右边拿铁链女做梗图的我已经不想开玩笑骂你了，路过的人都举报一下把他号弄炸//@国男实践学说 :什么叫荡妇羞辱？说㜅是垃圾难道不对吗？李㜅预备役差不多得了[兔子] 查看图片 //@静候节假日 :小割割这不是真的你可太失望了，赶紧寻找下一个开始荡妇羞辱！</t>
  </si>
  <si>
    <t>2023-10-04 03:32:37</t>
  </si>
  <si>
    <t>将整条蛇献给波德莱尔</t>
  </si>
  <si>
    <t>7601808610</t>
  </si>
  <si>
    <t>正常南的。//@把羊驼当老婆:基本盘//@qwbybzd:你们楠的真是[允悲][来]//@阿尔巴泥亚镁铝://@粤食点火锅:跟国男有什么好说的[允悲][允悲][允悲]//@玉米脆鱼丸:谣郎是这样的//@怨男0:[笑cry]一天不造谣虾米会流脓</t>
  </si>
  <si>
    <t>2023-10-04 03:32:35</t>
  </si>
  <si>
    <t>连连连连n</t>
  </si>
  <si>
    <t>7794528794</t>
  </si>
  <si>
    <t>2023-10-04 03:30:49</t>
  </si>
  <si>
    <t>//@芝芝芝://@关山尽:报警报警//@幽靈船盛亞 :回复@桃花源杳无音信 :對[淚]//@桃花源杳无音信 :被造谣的姑娘太惨了//@幽靈船盛亞 ://@在下黄昏鸟 :真tm恶心…报警吧！//@火巳 :这个必须报警，把所有造谣嘴贱的都录屏公证，保留证据，比如右边这只//@千钟非贵 :当我女朋友，我</t>
  </si>
  <si>
    <t>2023-10-04 03:30:17</t>
  </si>
  <si>
    <t>lucidchillin</t>
  </si>
  <si>
    <t>1862564382</t>
  </si>
  <si>
    <t>//@芝芝芝://@关山尽:报警报警//@幽靈船盛亞 :回复@桃花源杳无音信 :對[淚]//@桃花源杳无音信 :被造谣的姑娘太惨了//@幽靈船盛亞 ://@在下黄昏鸟 :真tm恶心…报警吧！//@火巳 :这个必须报警，把所有造谣嘴贱的都录屏公证，保留证据，比如右边这只//@千钟非贵 :当我女朋友，我帮你辟谣</t>
  </si>
  <si>
    <t>死一死//@静候节假日:右边拿铁链女做梗图的我已经不想开玩笑骂你了，路过的人都举报一下把他号弄炸//@国男实践学说:什么叫荡妇羞辱？说㜅是垃圾难道不对吗？李㜅预备役差不多得了[兔子]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</si>
  <si>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03:28:29</t>
  </si>
  <si>
    <t>昵称到底什么可以用</t>
  </si>
  <si>
    <t>7626404476</t>
  </si>
  <si>
    <t>身居高位，无功即罪。男权社会和男的这种玩意儿，坏，居高位则更能为恶，不该身居高位。该退。//@静候节假日:@臭豆腐酿鲱鱼 谣郎你的劣迹怎么和造粪机一样，每天一起源源不断的产生啊？ 查看图片</t>
  </si>
  <si>
    <t>2023-10-04 03:28:17</t>
  </si>
  <si>
    <t>2023-10-04 03:27:58</t>
  </si>
  <si>
    <t>宵queen</t>
  </si>
  <si>
    <t>1760477662</t>
  </si>
  <si>
    <t>男编男信男破防[挤眼]</t>
  </si>
  <si>
    <t>2023-10-04 03:26:52</t>
  </si>
  <si>
    <t>西瓜草莓泡泡鬼</t>
  </si>
  <si>
    <t>6529654695</t>
  </si>
  <si>
    <t>//@关山尽:报警报警//@幽靈船盛亞 :回复@桃花源杳无音信 :對[淚]//@桃花源杳无音信 :被造谣的姑娘太惨了//@幽靈船盛亞 ://@在下黄昏鸟 :真tm恶心…报警吧！//@火巳 :这个必须报警，把所有造谣嘴贱的都录屏公证，保留证据，比如右边这只//@千钟非贵 :当我女朋友，我帮你辟谣</t>
  </si>
  <si>
    <t>2023-10-04 03:24:58</t>
  </si>
  <si>
    <t>芝芝芝</t>
  </si>
  <si>
    <t>6222092285</t>
  </si>
  <si>
    <t>594</t>
  </si>
  <si>
    <t>2023-10-04 03:15:49</t>
  </si>
  <si>
    <t>雪融warm</t>
  </si>
  <si>
    <t>7216728997</t>
  </si>
  <si>
    <t>感觉在赛博肛交，男的演男的信，一起高潮[吃惊]//@远离男人幸福晚年://@静候节假日:@臭豆腐酿鲱鱼 谣郎你的劣迹怎么和造粪机一样，每天一起源源不断的产生啊？</t>
  </si>
  <si>
    <t>2023-10-04 03:13:58</t>
  </si>
  <si>
    <t>嘻瓜冰茶</t>
  </si>
  <si>
    <t>6198306135</t>
  </si>
  <si>
    <t>517</t>
  </si>
  <si>
    <t>这什么东西啊 很难想是从什么批里爬出来的  爹妈光生不教的东西//@静候节假日:右边拿铁链女做梗图的我已经不想开玩笑骂你了，路过的人都举报一下把他号弄炸//@国男实践学说:什么叫荡妇羞辱？说㜅是垃圾难道不对吗？李㜅预备役差不多得了[兔子] 查看图片</t>
  </si>
  <si>
    <t>2023-10-04 03:11:20</t>
  </si>
  <si>
    <t>看见男的就烦-</t>
  </si>
  <si>
    <t>6400672794</t>
  </si>
  <si>
    <t>621</t>
  </si>
  <si>
    <t>2023-10-04 03:05:42</t>
  </si>
  <si>
    <t>//@正宗爹味酱://@静候节假日:右边拿铁链女做梗图的我已经不想开玩笑骂你了，路过的人都举报一下把他号弄炸//@国男实践学说:什么叫荡妇羞辱？说㜅是垃圾难道不对吗？李㜅预备役差不多得了[兔子]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</si>
  <si>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02:57:13</t>
  </si>
  <si>
    <t>farrrunicorn</t>
  </si>
  <si>
    <t>7751996340</t>
  </si>
  <si>
    <t>谣郎又来咯是吧</t>
  </si>
  <si>
    <t>2023-10-04 02:51:56</t>
  </si>
  <si>
    <t>努力离开海平面的一年</t>
  </si>
  <si>
    <t>7811894828</t>
  </si>
  <si>
    <t>31</t>
  </si>
  <si>
    <t>2023-10-04 02:49:20</t>
  </si>
  <si>
    <t>随心极可</t>
  </si>
  <si>
    <t>7490353144</t>
  </si>
  <si>
    <t>2023-10-04 02:49:01</t>
  </si>
  <si>
    <t>·言信·</t>
  </si>
  <si>
    <t>3779694393</t>
  </si>
  <si>
    <t>法国</t>
  </si>
  <si>
    <t>1503</t>
  </si>
  <si>
    <t>2023-10-04 02:48:30</t>
  </si>
  <si>
    <t>鲍勃烤迪克</t>
  </si>
  <si>
    <t>7530468173</t>
  </si>
  <si>
    <t>恶臭的令人发指//@静候节假日:右边拿铁链女做梗图的我已经不想开玩笑骂你了，路过的人都举报一下把他号弄炸//@国男实践学说:什么叫荡妇羞辱？说㜅是垃圾难道不对吗？李㜅预备役差不多得了[兔子]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</si>
  <si>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02:47:09</t>
  </si>
  <si>
    <t>豆豆财加菜</t>
  </si>
  <si>
    <t>3831833166</t>
  </si>
  <si>
    <t>361</t>
  </si>
  <si>
    <t>去死吧//@静候节假日:右边拿铁链女做梗图的我已经不想开玩笑骂你了，路过的人都举报一下把他号弄炸//@国男实践学说:什么叫荡妇羞辱？说㜅是垃圾难道不对吗？李㜅预备役差不多得了[兔子]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</si>
  <si>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02:39:46</t>
  </si>
  <si>
    <t>Apricity_R</t>
  </si>
  <si>
    <t>7256925775</t>
  </si>
  <si>
    <t>2023-10-04 02:36:48</t>
  </si>
  <si>
    <t>渡澋川</t>
  </si>
  <si>
    <t>6157633768</t>
  </si>
  <si>
    <t>//@卡布达小小西瓜://@字幕少女:恶臭扑鼻//@l鱼苗I:造谣的能不能进去啊//@静候节假日:@臭豆腐酿鲱鱼 谣郎你的劣迹怎么和造粪机一样，每天一起源源不断的产生啊？</t>
  </si>
  <si>
    <t>2023-10-04 02:30:20</t>
  </si>
  <si>
    <t>秃头哆啦在线吃瓜</t>
  </si>
  <si>
    <t>3294158270</t>
  </si>
  <si>
    <t>210</t>
  </si>
  <si>
    <t>2023-10-04 02:23:20</t>
  </si>
  <si>
    <t>爱吃香菜的小蜘蛛</t>
  </si>
  <si>
    <t>7427454177</t>
  </si>
  <si>
    <t>//@牧牧的PU:专职谣螂[吐]//@莉莉安说道:[吐]//@转生成暴力乌鸦:间皮子每次都是他//@正宗爹味酱:[吐][吐][吐][吐]//@静候节假日:@臭豆腐酿鲱鱼 谣郎你的劣迹怎么和造粪机一样，每天一起源源不断的产生啊？</t>
  </si>
  <si>
    <t>2023-10-04 02:23:09</t>
  </si>
  <si>
    <t>哆啦叉梦</t>
  </si>
  <si>
    <t>1745037375</t>
  </si>
  <si>
    <t>519</t>
  </si>
  <si>
    <t>2023-10-04 02:18:42</t>
  </si>
  <si>
    <t>oiii框框</t>
  </si>
  <si>
    <t>6890375641</t>
  </si>
  <si>
    <t>短男这么爱装女啊[可怜]//@京城红某人:前几天造谣爷孙恋的那个刚被判刑，助力下这个[老师好]</t>
  </si>
  <si>
    <t>2023-10-04 02:12:01</t>
  </si>
  <si>
    <t>QN君-</t>
  </si>
  <si>
    <t>5992964108</t>
  </si>
  <si>
    <t>6359</t>
  </si>
  <si>
    <t>2023-10-04 02:11:13</t>
  </si>
  <si>
    <t>莱茵西岸信箱</t>
  </si>
  <si>
    <t>7535611249</t>
  </si>
  <si>
    <t>2023-10-04 02:05:19</t>
  </si>
  <si>
    <t>众生皆苦修道之人究竟所为何事</t>
  </si>
  <si>
    <t>2318209575</t>
  </si>
  <si>
    <t>267</t>
  </si>
  <si>
    <t>2023-10-04 02:04:33</t>
  </si>
  <si>
    <t>piieeeces</t>
  </si>
  <si>
    <t>2493485821</t>
  </si>
  <si>
    <t>2023-10-04 02:03:21</t>
  </si>
  <si>
    <t>超级爱吃土豆的马铃薯</t>
  </si>
  <si>
    <t>6336952109</t>
  </si>
  <si>
    <t>自卑，但是喜歡自導自演的男人//@比格犬受害者联盟:改不掉，自卑又妒恨//@土味阿姨:谣郎什么时候能改掉看到国女和外男站在一起就应激的毛病[疑问]</t>
  </si>
  <si>
    <t>2023-10-04 01:59:58</t>
  </si>
  <si>
    <t>Kaosdyrkare_7</t>
  </si>
  <si>
    <t>5343903068</t>
  </si>
  <si>
    <t>2023-10-04 01:59:47</t>
  </si>
  <si>
    <t>路易莎分莎_</t>
  </si>
  <si>
    <t>7849424193</t>
  </si>
  <si>
    <t>//@aaa线上垃圾回收: 人蛆殊途 别乱想了[允悲] //@千钟非贵: 当我女朋友，我帮你辟谣</t>
  </si>
  <si>
    <t>2023-10-04 01:56:11</t>
  </si>
  <si>
    <t>-迷你法棍-</t>
  </si>
  <si>
    <t>7488579855</t>
  </si>
  <si>
    <t>意大利</t>
  </si>
  <si>
    <t>神搓搓的一天//@比格犬受害者联盟:改不掉，自卑又妒恨//@土味阿姨:谣郎什么时候能改掉看到国女和外男站在一起就应激的毛病[疑问]</t>
  </si>
  <si>
    <t>2023-10-04 01:55:04</t>
  </si>
  <si>
    <t>铿锵芋圆</t>
  </si>
  <si>
    <t>7825604035</t>
  </si>
  <si>
    <t>我天呢死劝架了吧//@静候节假日:右边拿铁链女做梗图的我已经不想开玩笑骂你了，路过的人都举报一下把他号弄炸//@国男实践学说:什么叫荡妇羞辱？说㜅是垃圾难道不对吗？李㜅预备役差不多得了[兔子]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</si>
  <si>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01:53:38</t>
  </si>
  <si>
    <t>komaru沒惹你8_</t>
  </si>
  <si>
    <t>6502045373</t>
  </si>
  <si>
    <t>2023-10-04 01:51:58</t>
  </si>
  <si>
    <t>卜七福楼拜</t>
  </si>
  <si>
    <t>2875462330</t>
  </si>
  <si>
    <t>77</t>
  </si>
  <si>
    <t>你管別人？你有什麼權力？//@累身体疮丶:……一个外国人也不是什么名人有什么可拍照的</t>
  </si>
  <si>
    <t>2023-10-04 01:51:49</t>
  </si>
  <si>
    <t>Lilith-Milia</t>
  </si>
  <si>
    <t>6036066784</t>
  </si>
  <si>
    <t>滾//@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</si>
  <si>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01:51:26</t>
  </si>
  <si>
    <t>回复@累身体疮丶:是不是嫉妒了，想代替俩位美女上去合照//@累身体疮丶:……一个外国人也不是什么名人有什么可拍照的</t>
  </si>
  <si>
    <t>2023-10-04 01:50:49</t>
  </si>
  <si>
    <t>谁再说屁话骂死谁</t>
  </si>
  <si>
    <t>7852256636</t>
  </si>
  <si>
    <t>谣郎都去死</t>
  </si>
  <si>
    <t>2023-10-04 01:50:31</t>
  </si>
  <si>
    <t>哈咯我是兔兔教</t>
  </si>
  <si>
    <t>7708997454</t>
  </si>
  <si>
    <t>中国澳门</t>
  </si>
  <si>
    <t>2023-10-04 01:50:28</t>
  </si>
  <si>
    <t>方有阙</t>
  </si>
  <si>
    <t>5672643010</t>
  </si>
  <si>
    <t>2023-10-04 01:49:25</t>
  </si>
  <si>
    <t>回复@给你五分钱面子:放你td的狗屁，眼睛是💩看啥都是💩，真把自己当人了啊，站起来点评世界呢，我管你他爹的说些啥屁话，造谣就是死圏家，别再给我乱说话了，不然你也小心点别让我逮着你骂</t>
  </si>
  <si>
    <t>2023-10-04 01:48:16</t>
  </si>
  <si>
    <t>男装女，男的信，一个完美的赛博刚交闭环形成了。 查看图片 //@比格犬受害者联盟:改不掉，自卑又妒恨//@土味阿姨:谣郎什么时候能改掉看到国女和外男站在一起就应激的毛病[疑问]</t>
  </si>
  <si>
    <t>2023-10-04 01:46:24</t>
  </si>
  <si>
    <t>妙仔鸭妮</t>
  </si>
  <si>
    <t>2182785670</t>
  </si>
  <si>
    <t>346</t>
  </si>
  <si>
    <t>2023-10-04 01:41:07</t>
  </si>
  <si>
    <t>CbeamsGlitter</t>
  </si>
  <si>
    <t>7564034930</t>
  </si>
  <si>
    <t>2023-10-04 01:39:53</t>
  </si>
  <si>
    <t>三张嘴都吃不赢</t>
  </si>
  <si>
    <t>7719542713</t>
  </si>
  <si>
    <t>2023-10-04 01:31:31</t>
  </si>
  <si>
    <t>wuli大春卷儿</t>
  </si>
  <si>
    <t>5593816195</t>
  </si>
  <si>
    <t>245</t>
  </si>
  <si>
    <t>离谱//@养鸡大王欧阳铁柱:@斯图卡98 怎么不道歉呢？//@Tiger公子://@黄腿肠://@怨男0:[笑cry]一天不造谣虾米会流脓</t>
  </si>
  <si>
    <t>2023-10-04 01:26:13</t>
  </si>
  <si>
    <t>IOOKPP</t>
  </si>
  <si>
    <t>3343547732</t>
  </si>
  <si>
    <t>2023-10-04 01:25:06</t>
  </si>
  <si>
    <t>纸箱子里能放很多东西</t>
  </si>
  <si>
    <t>7593499687</t>
  </si>
  <si>
    <t>评论开眼，果然不前进就会倒退[弱][弱]//@字幕少女:恶臭扑鼻//@l鱼苗I:造谣的能不能进去啊//@静候节假日:@臭豆腐酿鲱鱼 谣郎你的劣迹怎么和造粪机一样，每天一起源源不断的产生啊？</t>
  </si>
  <si>
    <t>2023-10-04 01:22:33</t>
  </si>
  <si>
    <t>虹口区的莲宝大人</t>
  </si>
  <si>
    <t>1869993431</t>
  </si>
  <si>
    <t>392</t>
  </si>
  <si>
    <t>毕竟外男是谣先生的秒潮//@比格犬受害者联盟:改不掉，自卑又妒恨//@土味阿姨:谣郎什么时候能改掉看到国女和外男站在一起就应激的毛病[疑问]</t>
  </si>
  <si>
    <t>2023-10-04 01:21:18</t>
  </si>
  <si>
    <t>水獭浮游炮</t>
  </si>
  <si>
    <t>7762302396</t>
  </si>
  <si>
    <t>笑死了，幸好马上不在国内了，我这种女人被这些垃圾看到不直接钉十字架烧死[黑线]//@烟波人长安:谣郎又来了</t>
  </si>
  <si>
    <t>2023-10-04 01:16:40</t>
  </si>
  <si>
    <t>吴念清</t>
  </si>
  <si>
    <t>2243539261</t>
  </si>
  <si>
    <t>//@速冻可颂离子体:好恶心你们这群人//@猫猫张圆圆:好肮脏的国男们，造谣传谣荡妇羞辱跑得飞快…</t>
  </si>
  <si>
    <t>2023-10-04 01:13:01</t>
  </si>
  <si>
    <t>_seosootang</t>
  </si>
  <si>
    <t>7383672487</t>
  </si>
  <si>
    <t>2023-10-04 01:12:21</t>
  </si>
  <si>
    <t>春返绿</t>
  </si>
  <si>
    <t>5678768079</t>
  </si>
  <si>
    <t>2023-10-04 01:11:58</t>
  </si>
  <si>
    <t>梦琦_每天都想要暴富</t>
  </si>
  <si>
    <t>3094747000</t>
  </si>
  <si>
    <t>[允悲]男的怎么靠盗图装女宝？没钱买💊就割了呗[吃惊]</t>
  </si>
  <si>
    <t>2023-10-04 01:09:38</t>
  </si>
  <si>
    <t>芝士海盐卷毛兔</t>
  </si>
  <si>
    <t>7832651770</t>
  </si>
  <si>
    <t>595</t>
  </si>
  <si>
    <t>这种情况可以试试告平台，让平台给你对方的个人信息再去起诉//@我是落生://@Mi_ch_e:在努力了，今天去的时候法院下班了//@AWG97038:那你得坚决起诉原帖才行</t>
  </si>
  <si>
    <t>2023-10-04 01:08:49</t>
  </si>
  <si>
    <t>kaosamatt</t>
  </si>
  <si>
    <t>6470207172</t>
  </si>
  <si>
    <t>17116</t>
  </si>
  <si>
    <t>不用想肯定是男的干的</t>
  </si>
  <si>
    <t>2023-10-04 01:05:23</t>
  </si>
  <si>
    <t>糖油果子配炸鸡</t>
  </si>
  <si>
    <t>7699200320</t>
  </si>
  <si>
    <t>傻逼蝻真的该死//@静候节假日:右边拿铁链女做梗图的我已经不想开玩笑骂你了，路过的人都举报一下把他号弄炸//@国男实践学说:什么叫荡妇羞辱？说㜅是垃圾难道不对吗？李㜅预备役差不多得了[兔子]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</si>
  <si>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01:04:29</t>
  </si>
  <si>
    <t>五条惠200109</t>
  </si>
  <si>
    <t>7645223458</t>
  </si>
  <si>
    <t>2023-10-04 01:04:11</t>
  </si>
  <si>
    <t>小岚小岚屁话满满</t>
  </si>
  <si>
    <t>6104797816</t>
  </si>
  <si>
    <t>2023-10-04 01:03:34</t>
  </si>
  <si>
    <t>Seojjok_Mun</t>
  </si>
  <si>
    <t>5579479932</t>
  </si>
  <si>
    <t>407</t>
  </si>
  <si>
    <t>2023-10-04 01:01:53</t>
  </si>
  <si>
    <t>苏止意</t>
  </si>
  <si>
    <t>7076368148</t>
  </si>
  <si>
    <t>老套路了就没点新鲜的//@土味阿姨:谣郎什么时候能改掉看到国女和外男站在一起就应激的毛病[疑问]</t>
  </si>
  <si>
    <t>2023-10-04 01:01:22</t>
  </si>
  <si>
    <t>小镇村村民_</t>
  </si>
  <si>
    <t>6276529703</t>
  </si>
  <si>
    <t>清朝灭了的时候你怎么没跟着一起埋了//@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</si>
  <si>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01:00:53</t>
  </si>
  <si>
    <t>阿阿阿阿芽</t>
  </si>
  <si>
    <t>5219152985</t>
  </si>
  <si>
    <t>2023-10-04 01:00:01</t>
  </si>
  <si>
    <t>下水道潜逃</t>
  </si>
  <si>
    <t>7750270154</t>
  </si>
  <si>
    <t>//@兔年一定会顺:转发微博</t>
  </si>
  <si>
    <t>2023-10-04 00:58:59</t>
  </si>
  <si>
    <t>金平钍玉越晟寻</t>
  </si>
  <si>
    <t>1631266060</t>
  </si>
  <si>
    <t>2076</t>
  </si>
  <si>
    <t>2023-10-04 00:56:22</t>
  </si>
  <si>
    <t>江户川乱写</t>
  </si>
  <si>
    <t>7064019154</t>
  </si>
  <si>
    <t>[费解]真是有好多莫名其妙的煞笔啊，包括评论区</t>
  </si>
  <si>
    <t>2023-10-04 00:55:42</t>
  </si>
  <si>
    <t>paDyra</t>
  </si>
  <si>
    <t>1908329153</t>
  </si>
  <si>
    <t>2023-10-04 00:55:39</t>
  </si>
  <si>
    <t>叽里咕噜在吃真知棒</t>
  </si>
  <si>
    <t>7396601038</t>
  </si>
  <si>
    <t>偷图造谣的🗡➗死了</t>
  </si>
  <si>
    <t>2023-10-04 00:55:35</t>
  </si>
  <si>
    <t>夹心糕糕</t>
  </si>
  <si>
    <t>7707289067</t>
  </si>
  <si>
    <t>下水道蟑郎也太多了//@字幕少女:恶臭扑鼻//@l鱼苗I:造谣的能不能进去啊//@静候节假日:@臭豆腐酿鲱鱼 谣郎你的劣迹怎么和造粪机一样，每天一起源源不断的产生啊？</t>
  </si>
  <si>
    <t>2023-10-04 00:55:29</t>
  </si>
  <si>
    <t>Supine222223</t>
  </si>
  <si>
    <t>3878937552</t>
  </si>
  <si>
    <t>2023-10-04 00:55:23</t>
  </si>
  <si>
    <t>啊那到底是要怎样</t>
  </si>
  <si>
    <t>7509664634</t>
  </si>
  <si>
    <t>2023-10-04 00:54:10</t>
  </si>
  <si>
    <t>Glow4ever</t>
  </si>
  <si>
    <t>6168626263</t>
  </si>
  <si>
    <t>2023-10-04 00:52:53</t>
  </si>
  <si>
    <t>腌大白萝北</t>
  </si>
  <si>
    <t>3932489354</t>
  </si>
  <si>
    <t>又是熟悉的谣先生//@比格犬受害者联盟:改不掉，自卑又妒恨//@土味阿姨:谣郎什么时候能改掉看到国女和外男站在一起就应激的毛病[疑问]</t>
  </si>
  <si>
    <t>2023-10-04 00:52:02</t>
  </si>
  <si>
    <t>芝士莲蓉包</t>
  </si>
  <si>
    <t>7781482960</t>
  </si>
  <si>
    <t>傻逼</t>
  </si>
  <si>
    <t>2023-10-04 00:49:52</t>
  </si>
  <si>
    <t>要天天天天开心窝</t>
  </si>
  <si>
    <t>6508736065</t>
  </si>
  <si>
    <t>2023-10-04 00:49:32</t>
  </si>
  <si>
    <t>霓虹打在我的脸上</t>
  </si>
  <si>
    <t>6477188633</t>
  </si>
  <si>
    <t>//@惊了山茶 :到底在干嘛。。。</t>
  </si>
  <si>
    <t>2023-10-04 00:48:51</t>
  </si>
  <si>
    <t>人生的意义是睡觉</t>
  </si>
  <si>
    <t>6491191515</t>
  </si>
  <si>
    <t>笑疯了//@小让要天天努力:那个什么静搬救兵了</t>
  </si>
  <si>
    <t>2023-10-04 00:45:12</t>
  </si>
  <si>
    <t>Betty的夏日错误</t>
  </si>
  <si>
    <t>6324049460</t>
  </si>
  <si>
    <t>。。</t>
  </si>
  <si>
    <t>2023-10-04 00:43:29</t>
  </si>
  <si>
    <t>予清清清清</t>
  </si>
  <si>
    <t>5984498234</t>
  </si>
  <si>
    <t>好恶心你们这群人//@猫猫张圆圆:好肮脏的国男们，造谣传谣荡妇羞辱跑得飞快…</t>
  </si>
  <si>
    <t>2023-10-04 00:42:27</t>
  </si>
  <si>
    <t>速冻可颂离子体</t>
  </si>
  <si>
    <t>7765506258</t>
  </si>
  <si>
    <t>2023-10-04 00:41:09</t>
  </si>
  <si>
    <t>狂暴风雨兰</t>
  </si>
  <si>
    <t>7745993942</t>
  </si>
  <si>
    <t>经典！典中之典！➡️//@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</si>
  <si>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00:40:34</t>
  </si>
  <si>
    <t>甜甜綣洞</t>
  </si>
  <si>
    <t>2566967323</t>
  </si>
  <si>
    <t>1029</t>
  </si>
  <si>
    <t>不好意思冒昧的问一下你爹是否健在//@给你五分钱面子:拍照我觉得正常，有点搞不懂的是为什么要挨那么近？男女有别，难道不应该保持一定的距离有点边界感吗？可是看相片两女生跟别人手都挨着的，右边这女孩感觉胸都挨着人家手臂了，又不是朋友，第一次见面就挨这么近会不会让人觉得照片上两女生媚洋？</t>
  </si>
  <si>
    <t>2023-10-04 00:39:40</t>
  </si>
  <si>
    <t>麦丽素嘘嘘</t>
  </si>
  <si>
    <t>5238740111</t>
  </si>
  <si>
    <t>6482</t>
  </si>
  <si>
    <t>恶心死了//@怨男0:[笑cry]一天不造谣虾米会流脓</t>
  </si>
  <si>
    <t>2023-10-04 00:37:38</t>
  </si>
  <si>
    <t>GyuBae-</t>
  </si>
  <si>
    <t>6581793439</t>
  </si>
  <si>
    <t>253</t>
  </si>
  <si>
    <t>//@批厨 :109粉丝，好大影响力的大v啊[泪]//@千钟非贵 :当我女朋友，我帮你辟谣</t>
  </si>
  <si>
    <t>2023-10-04 00:37:09</t>
  </si>
  <si>
    <t>喝水過度</t>
  </si>
  <si>
    <t>6405059364</t>
  </si>
  <si>
    <t>黑名单进货//@牛牛方块眉好想念冬白大饼二饼://@不吃胡萝卜的奇兔叽:之前刷到过某些♂博主发过这条，评论区一水的dfxr，谣郎什么时候si绝//@比格犬受害者联盟:改不掉，自卑又妒恨//@土味阿姨:谣郎什么时候能改掉看到国女和外男站在一起就应激的毛病[疑问]</t>
  </si>
  <si>
    <t>2023-10-04 00:37:06</t>
  </si>
  <si>
    <t>Po仔和姐姐</t>
  </si>
  <si>
    <t>2176638674</t>
  </si>
  <si>
    <t>2208</t>
  </si>
  <si>
    <t>2023-10-04 00:36:34</t>
  </si>
  <si>
    <t>小新塘勉之</t>
  </si>
  <si>
    <t>1785364717</t>
  </si>
  <si>
    <t>1635</t>
  </si>
  <si>
    <t>评论区男笑死我了都</t>
  </si>
  <si>
    <t>2023-10-04 00:35:18</t>
  </si>
  <si>
    <t>-綉春刀-</t>
  </si>
  <si>
    <t>6466814343</t>
  </si>
  <si>
    <t>400</t>
  </si>
  <si>
    <t>2023-10-04 00:33:39</t>
  </si>
  <si>
    <t>小狗只能吃草莓屁屁</t>
  </si>
  <si>
    <t>7319912615</t>
  </si>
  <si>
    <t>2023-10-04 00:32:15</t>
  </si>
  <si>
    <t>河北垂耳大叫驴</t>
  </si>
  <si>
    <t>7583376039</t>
  </si>
  <si>
    <t>//@piggybunny-skiing:真的是好件，明明是自己先造谣别人，搞得被造谣的人去找他说明，到头来变成“事主和他聊”，妈呀偷换概念有一手[衰]//@静候节假日:小割割这不是真的你可太失望了，赶紧寻找下一个开始荡妇羞辱！//@臭豆腐酿鲱鱼:哦哟，事主都跟我聊完呢，你是哪根葱？ 查看图片</t>
  </si>
  <si>
    <t>2023-10-04 00:30:35</t>
  </si>
  <si>
    <t>也许有风来-</t>
  </si>
  <si>
    <t>7756554973</t>
  </si>
  <si>
    <t>2023-10-04 00:30:31</t>
  </si>
  <si>
    <t>羅武羅武球球</t>
  </si>
  <si>
    <t>2855382590</t>
  </si>
  <si>
    <t>2023-10-04 00:30:23</t>
  </si>
  <si>
    <t>higigi_</t>
  </si>
  <si>
    <t>5650958349</t>
  </si>
  <si>
    <t>70</t>
  </si>
  <si>
    <t>拿铁链女做梗图全佳斯爵//@静候节假日:右边拿铁链女做梗图的我已经不想开玩笑骂你了，路过的人都举报一下把他号弄炸//@国男实践学说:什么叫荡妇羞辱？说㜅是垃圾难道不对吗？李㜅预备役差不多得了[兔子] 查看图片 //</t>
  </si>
  <si>
    <t>2023-10-04 00:29:38</t>
  </si>
  <si>
    <t>别叫了谢谢</t>
  </si>
  <si>
    <t>7629747324</t>
  </si>
  <si>
    <t>2023-10-04 00:27:45</t>
  </si>
  <si>
    <t>2023-10-04 00:27:29</t>
  </si>
  <si>
    <t>AAA海拉鲁古代箭批发商小林</t>
  </si>
  <si>
    <t>7019717203</t>
  </si>
  <si>
    <t xml:space="preserve">贱种东西 今生今世死了不得超生 没妈的东西拿铁链做梗图 有娘生没娘养的没良心的下贱坯子//@静候节假日:右边拿铁链女做梗图的我已经不想开玩笑骂你了，路过的人都举报一下把他号弄炸//@国男实践学说:什么叫荡妇羞辱？说㜅是垃圾难道不对吗？李㜅预备役差不多得了[兔子] 查看图片 </t>
  </si>
  <si>
    <t>2023-10-04 00:24:59</t>
  </si>
  <si>
    <t>别叫醒我嗷</t>
  </si>
  <si>
    <t>5825577346</t>
  </si>
  <si>
    <t>2023-10-04 00:24:48</t>
  </si>
  <si>
    <t>-Gleiphir-</t>
  </si>
  <si>
    <t>5376334659</t>
  </si>
  <si>
    <t>[困]</t>
  </si>
  <si>
    <t>2023-10-04 00:24:22</t>
  </si>
  <si>
    <t>二分之二又三十六</t>
  </si>
  <si>
    <t>5983386636</t>
  </si>
  <si>
    <t>2023-10-04 00:24:16</t>
  </si>
  <si>
    <t>整活骑士阿久久久沉默正在输入</t>
  </si>
  <si>
    <t>7090299719</t>
  </si>
  <si>
    <t>2023-10-04 00:23:14</t>
  </si>
  <si>
    <t>MithraShawn</t>
  </si>
  <si>
    <t>3319750702</t>
  </si>
  <si>
    <t xml:space="preserve">没妈的贱东西 拿铁链女做梗图🤮没人人性没有良心的下贱东西//@静候节假日:右边拿铁链女做梗图的我已经不想开玩笑骂你了，路过的人都举报一下把他号弄炸//@国男实践学说:什么叫荡妇羞辱？说㜅是垃圾难道不对吗？李㜅预备役差不多得了[兔子] 查看图片 </t>
  </si>
  <si>
    <t>2023-10-04 00:23:08</t>
  </si>
  <si>
    <t>帮转发一些辟谣</t>
  </si>
  <si>
    <t>2023-10-04 00:22:53</t>
  </si>
  <si>
    <t>起名好难啊好难啊</t>
  </si>
  <si>
    <t>3612563224</t>
  </si>
  <si>
    <t>//@耶耶会打铁:男的生来就应该被操到脱岗，这是男人的使命，是男人的担当，如果受不了这些苦怎么对得起自己的阳刚之气呢？老祖宗从几千年前就说了，男的只有被其他阳刚男儿操的命，如果男的不被操有违天理。男的应该尽自己的使命，多找几个华夏男儿操自己，如果是黑哥哥的话就是光宗耀祖了！</t>
  </si>
  <si>
    <t>2023-10-04 00:20:32</t>
  </si>
  <si>
    <t>布朗运动2020</t>
  </si>
  <si>
    <t>7382999737</t>
  </si>
  <si>
    <t>原博评论男的现身说法//@比格犬受害者联盟 :改不掉，自卑又妒恨//@土味阿姨 :谣郎什么时候能改掉看到国女和外男站在一起就应激的毛病[疑问]</t>
  </si>
  <si>
    <t>2023-10-04 00:18:16</t>
  </si>
  <si>
    <t>舔狗攻爱拉磨</t>
  </si>
  <si>
    <t>5124185968</t>
  </si>
  <si>
    <t>2023-10-04 00:18:00</t>
  </si>
  <si>
    <t>Haaasan</t>
  </si>
  <si>
    <t>2648443122</t>
  </si>
  <si>
    <t>462</t>
  </si>
  <si>
    <t>2023-10-04 00:15:30</t>
  </si>
  <si>
    <t>小虎吉</t>
  </si>
  <si>
    <t>1406229470</t>
  </si>
  <si>
    <t>807566</t>
  </si>
  <si>
    <t>……🆘//@mrzdwdxh:回复@王2姓王:丰县八孩那个丈夫//@尒庇眼子:感觉精神很有问题… 评论配图</t>
  </si>
  <si>
    <t>2023-10-04 00:14:32</t>
  </si>
  <si>
    <t>发疯版美丽女人</t>
  </si>
  <si>
    <t>6311968851</t>
  </si>
  <si>
    <t>一次次地证实了他们真的没有同理心//@给老子把Ak:好好好，微博，我这些话能被屏蔽，他说的就不会被屏蔽... 评论配图</t>
  </si>
  <si>
    <t>2023-10-04 00:13:50</t>
  </si>
  <si>
    <t>好恨你们这些大傻逼，毁了这个世界的sb，，</t>
  </si>
  <si>
    <t>落日黄昏少女总是诗</t>
  </si>
  <si>
    <t>7799580100</t>
  </si>
  <si>
    <t>这种贱男人死绝//@静候节假日:右边拿铁链女做梗图的我已经不想开玩笑骂你了，路过的人都举报一下把他号弄炸//@国男实践学说:什么叫荡妇羞辱？说㜅是垃圾难道不对吗？李㜅预备役差不多得了[兔子] 查看图片 //@静候节假日:小割割这不是真的你可太失望了，赶紧寻找下一个开始荡妇羞辱！</t>
  </si>
  <si>
    <t>2023-10-04 00:10:35</t>
  </si>
  <si>
    <t>misquels</t>
  </si>
  <si>
    <t>6628576087</t>
  </si>
  <si>
    <t>1489</t>
  </si>
  <si>
    <t>服了你们拆那谣郎了……//@比格犬受害者联盟:改不掉，自卑又妒恨//@土味阿姨:谣郎什么时候能改掉看到国女和外男站在一起就应激的毛病[疑问]</t>
  </si>
  <si>
    <t>2023-10-04 00:10:11</t>
  </si>
  <si>
    <t>色不衰爱不弛</t>
  </si>
  <si>
    <t>5605295867</t>
  </si>
  <si>
    <t>586</t>
  </si>
  <si>
    <t>支持严惩//@胖虎鲸:[话筒]//@麦卡PU10P:上一个在杭州造黄谣的人已经判刑，把爷爷孙女合照造谣成“老夫少妻”的也被刑拘了。支持原po维权。臭豆腐酿鲱鱼老谣棍了，上次借投稿之名传播幼师投毒谣言的就是这人（后来投稿的男的进去了，他还摇身一变成了揭露的英雄，其实纯粹是因为看到影响大了不得不报警</t>
  </si>
  <si>
    <t>2023-10-04 00:09:25</t>
  </si>
  <si>
    <t>木加可</t>
  </si>
  <si>
    <t>1909050610</t>
  </si>
  <si>
    <t>5669</t>
  </si>
  <si>
    <t>又是那条臭鳜鱼，老谣蛋了[求关注]//@帝弥托利的外套w:2023年的中国男青年： 在外网被男的假装的黄推骗的露丁丁； 在简中被男的反串的女号气的嗷嗷叫， 男的好难[泪]</t>
  </si>
  <si>
    <t>2023-10-04 00:06:14</t>
  </si>
  <si>
    <t>菇嘴花开又花落</t>
  </si>
  <si>
    <t>7293680268</t>
  </si>
  <si>
    <t>2023-10-04 00:05:57</t>
  </si>
  <si>
    <t>一脸生无可恋的我</t>
  </si>
  <si>
    <t>5998994408</t>
  </si>
  <si>
    <t>2023-10-04 00:04:53</t>
  </si>
  <si>
    <t>·不愛學習·</t>
  </si>
  <si>
    <t>6292955320</t>
  </si>
  <si>
    <t>又完成一次赛博刚交//@比格犬受害者联盟:改不掉，自卑又妒恨//@土味阿姨:谣郎什么时候能改掉看到国女和外男站在一起就应激的毛病[疑问]</t>
  </si>
  <si>
    <t>2023-10-04 00:04:50</t>
  </si>
  <si>
    <t>我要去海边__</t>
  </si>
  <si>
    <t>6999574356</t>
  </si>
  <si>
    <t>2023-10-04 00:04:37</t>
  </si>
  <si>
    <t>貓著嗷</t>
  </si>
  <si>
    <t>7167253581</t>
  </si>
  <si>
    <t>马尔代夫</t>
  </si>
  <si>
    <t>2023-10-04 00:04:24</t>
  </si>
  <si>
    <t>魚可能会溺水</t>
  </si>
  <si>
    <t>1812383872</t>
  </si>
  <si>
    <t>43</t>
  </si>
  <si>
    <t>2023-10-04 00:02:12</t>
  </si>
  <si>
    <t>永远的交界都市情圣</t>
  </si>
  <si>
    <t>6381055809</t>
  </si>
  <si>
    <t>2023-10-04 00:01:35</t>
  </si>
  <si>
    <t>imchewinggumnitskillingu</t>
  </si>
  <si>
    <t>3064621731</t>
  </si>
  <si>
    <t>//@北极鲶鱼-简中版:我们仙男娶外国女就是为国争光 女的和外国男拍个照就是崇洋媚外[憧憬][666]</t>
  </si>
  <si>
    <t>2023-10-04 00:01:27</t>
  </si>
  <si>
    <t>ItsQuinn_</t>
  </si>
  <si>
    <t>6144686735</t>
  </si>
  <si>
    <t xml:space="preserve">看原博评论和最右就知道了。我不是恐极端男权也不恐极端女权。我只是纯粹的恐sb//@静候节假日:右边拿铁链女做梗图的我已经不想开玩笑骂你了，路过的人都举报一下把他号弄炸//@国男实践学说:什么叫荡妇羞辱？说㜅是垃圾难道不对吗？李㜅预备役差不多得了[兔子] 查看图片 </t>
  </si>
  <si>
    <t>2023-10-04 00:01:24</t>
  </si>
  <si>
    <t>呆头鹅研究所</t>
  </si>
  <si>
    <t>6325921365</t>
  </si>
  <si>
    <t>1599</t>
  </si>
  <si>
    <t>2023-10-04 00:00:11</t>
  </si>
  <si>
    <t>这个帖子在地瓜流量很大吧，我刷到过，当时就觉得像男的在引战意淫，居然还真是[衰]</t>
  </si>
  <si>
    <t>2023-10-04 00:00:07</t>
  </si>
  <si>
    <t>QWERTYUI5632</t>
  </si>
  <si>
    <t>5982573049</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</si>
</sst>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indexed="8"/>
      <name val="宋体"/>
      <charset val="134"/>
      <scheme val="minor"/>
    </font>
    <font>
      <b/>
      <sz val="11"/>
      <color indexed="9"/>
      <name val="宋体"/>
      <charset val="134"/>
    </font>
    <font>
      <sz val="11"/>
      <name val="宋体"/>
      <charset val="134"/>
    </font>
    <font>
      <sz val="11"/>
      <color indexed="3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6B86B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5">
    <xf numFmtId="0" fontId="0" fillId="0" borderId="0" xfId="0" applyFont="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92"/>
  <sheetViews>
    <sheetView tabSelected="1" workbookViewId="0">
      <selection activeCell="D5" sqref="D5"/>
    </sheetView>
  </sheetViews>
  <sheetFormatPr defaultColWidth="9" defaultRowHeight="14.1"/>
  <cols>
    <col min="1" max="1" width="9" customWidth="1"/>
    <col min="2" max="2" width="46" customWidth="1"/>
    <col min="3" max="3" width="21" customWidth="1"/>
    <col min="4" max="4" width="11" customWidth="1"/>
    <col min="5" max="8" width="21" customWidth="1"/>
    <col min="9" max="9" width="11" customWidth="1"/>
    <col min="10" max="10" width="9" customWidth="1"/>
    <col min="11" max="11" width="15" customWidth="1"/>
    <col min="12" max="12" width="9" customWidth="1"/>
    <col min="13" max="13" width="15" customWidth="1"/>
    <col min="14" max="15" width="9" customWidth="1"/>
    <col min="16" max="16" width="15" customWidth="1"/>
    <col min="17" max="18" width="46" customWidth="1"/>
    <col min="19" max="19" width="9" customWidth="1"/>
  </cols>
  <sheetData>
    <row r="1" ht="25"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23" customHeight="1" spans="1:20">
      <c r="A2" s="2">
        <v>1</v>
      </c>
      <c r="B2" s="3" t="s">
        <v>19</v>
      </c>
      <c r="C2" s="2" t="s">
        <v>20</v>
      </c>
      <c r="D2" s="2" t="s">
        <v>21</v>
      </c>
      <c r="E2" s="2" t="s">
        <v>22</v>
      </c>
      <c r="F2" s="2" t="s">
        <v>23</v>
      </c>
      <c r="G2" s="2" t="s">
        <v>24</v>
      </c>
      <c r="H2" s="2" t="s">
        <v>25</v>
      </c>
      <c r="I2" s="2" t="s">
        <v>26</v>
      </c>
      <c r="J2" s="2" t="s">
        <v>27</v>
      </c>
      <c r="K2" s="2" t="s">
        <v>28</v>
      </c>
      <c r="L2" s="2" t="s">
        <v>29</v>
      </c>
      <c r="M2" s="2" t="s">
        <v>29</v>
      </c>
      <c r="N2" s="2" t="s">
        <v>29</v>
      </c>
      <c r="O2" s="2" t="s">
        <v>29</v>
      </c>
      <c r="P2" s="2" t="s">
        <v>30</v>
      </c>
      <c r="Q2" s="4" t="str">
        <f>HYPERLINK("http://weibo.com/6719812570/Nn5tAfpjA")</f>
        <v>http://weibo.com/6719812570/Nn5tAfpjA</v>
      </c>
      <c r="R2" s="3" t="s">
        <v>19</v>
      </c>
      <c r="S2" s="2" t="s">
        <v>31</v>
      </c>
      <c r="T2" t="s">
        <v>32</v>
      </c>
    </row>
    <row r="3" ht="23" customHeight="1" spans="1:20">
      <c r="A3" s="2">
        <v>2</v>
      </c>
      <c r="B3" s="3" t="s">
        <v>33</v>
      </c>
      <c r="C3" s="2" t="s">
        <v>34</v>
      </c>
      <c r="D3" s="2" t="s">
        <v>35</v>
      </c>
      <c r="E3" s="2" t="s">
        <v>22</v>
      </c>
      <c r="F3" s="2" t="s">
        <v>36</v>
      </c>
      <c r="G3" s="2" t="s">
        <v>37</v>
      </c>
      <c r="H3" s="2" t="s">
        <v>38</v>
      </c>
      <c r="I3" s="2" t="s">
        <v>26</v>
      </c>
      <c r="J3" s="2" t="s">
        <v>27</v>
      </c>
      <c r="K3" s="2" t="s">
        <v>28</v>
      </c>
      <c r="L3" s="2" t="s">
        <v>29</v>
      </c>
      <c r="M3" s="2" t="s">
        <v>29</v>
      </c>
      <c r="N3" s="2" t="s">
        <v>29</v>
      </c>
      <c r="O3" s="2" t="s">
        <v>29</v>
      </c>
      <c r="P3" s="2" t="s">
        <v>39</v>
      </c>
      <c r="Q3" s="4" t="str">
        <f>HYPERLINK("http://weibo.com/6351442736/Nn4xxd9az")</f>
        <v>http://weibo.com/6351442736/Nn4xxd9az</v>
      </c>
      <c r="R3" s="3" t="s">
        <v>33</v>
      </c>
      <c r="S3" s="2" t="s">
        <v>31</v>
      </c>
      <c r="T3" t="s">
        <v>32</v>
      </c>
    </row>
    <row r="4" ht="23" customHeight="1" spans="1:20">
      <c r="A4" s="2">
        <v>3</v>
      </c>
      <c r="B4" s="3" t="s">
        <v>40</v>
      </c>
      <c r="C4" s="2" t="s">
        <v>41</v>
      </c>
      <c r="D4" s="2" t="s">
        <v>21</v>
      </c>
      <c r="E4" s="2" t="s">
        <v>22</v>
      </c>
      <c r="F4" s="2" t="s">
        <v>42</v>
      </c>
      <c r="G4" s="2" t="s">
        <v>43</v>
      </c>
      <c r="H4" s="2" t="s">
        <v>44</v>
      </c>
      <c r="I4" s="2" t="s">
        <v>26</v>
      </c>
      <c r="J4" s="2" t="s">
        <v>27</v>
      </c>
      <c r="K4" s="2" t="s">
        <v>28</v>
      </c>
      <c r="L4" s="2" t="s">
        <v>29</v>
      </c>
      <c r="M4" s="2" t="s">
        <v>29</v>
      </c>
      <c r="N4" s="2" t="s">
        <v>29</v>
      </c>
      <c r="O4" s="2" t="s">
        <v>29</v>
      </c>
      <c r="P4" s="2" t="s">
        <v>45</v>
      </c>
      <c r="Q4" s="4" t="str">
        <f>HYPERLINK("http://weibo.com/6088467914/Nn24Fy3ci")</f>
        <v>http://weibo.com/6088467914/Nn24Fy3ci</v>
      </c>
      <c r="R4" s="3" t="s">
        <v>40</v>
      </c>
      <c r="S4" s="2" t="s">
        <v>31</v>
      </c>
      <c r="T4" t="s">
        <v>32</v>
      </c>
    </row>
    <row r="5" ht="23" customHeight="1" spans="1:20">
      <c r="A5" s="2">
        <v>4</v>
      </c>
      <c r="B5" s="3" t="s">
        <v>46</v>
      </c>
      <c r="C5" s="2" t="s">
        <v>47</v>
      </c>
      <c r="D5" s="2" t="s">
        <v>35</v>
      </c>
      <c r="E5" s="2" t="s">
        <v>22</v>
      </c>
      <c r="F5" s="2" t="s">
        <v>48</v>
      </c>
      <c r="G5" s="2" t="s">
        <v>49</v>
      </c>
      <c r="H5" s="2" t="s">
        <v>25</v>
      </c>
      <c r="I5" s="2" t="s">
        <v>26</v>
      </c>
      <c r="J5" s="2" t="s">
        <v>27</v>
      </c>
      <c r="K5" s="2" t="s">
        <v>28</v>
      </c>
      <c r="L5" s="2" t="s">
        <v>29</v>
      </c>
      <c r="M5" s="2" t="s">
        <v>29</v>
      </c>
      <c r="N5" s="2" t="s">
        <v>29</v>
      </c>
      <c r="O5" s="2" t="s">
        <v>29</v>
      </c>
      <c r="P5" s="2" t="s">
        <v>50</v>
      </c>
      <c r="Q5" s="4" t="str">
        <f>HYPERLINK("http://weibo.com/3212790022/Nn1HSscyV")</f>
        <v>http://weibo.com/3212790022/Nn1HSscyV</v>
      </c>
      <c r="R5" s="3" t="s">
        <v>46</v>
      </c>
      <c r="S5" s="2" t="s">
        <v>31</v>
      </c>
      <c r="T5" t="s">
        <v>32</v>
      </c>
    </row>
    <row r="6" ht="23" customHeight="1" spans="1:20">
      <c r="A6" s="2">
        <v>5</v>
      </c>
      <c r="B6" s="3" t="s">
        <v>51</v>
      </c>
      <c r="C6" s="2" t="s">
        <v>52</v>
      </c>
      <c r="D6" s="2" t="s">
        <v>35</v>
      </c>
      <c r="E6" s="2" t="s">
        <v>22</v>
      </c>
      <c r="F6" s="2" t="s">
        <v>53</v>
      </c>
      <c r="G6" s="2" t="s">
        <v>54</v>
      </c>
      <c r="H6" s="2" t="s">
        <v>55</v>
      </c>
      <c r="I6" s="2" t="s">
        <v>26</v>
      </c>
      <c r="J6" s="2" t="s">
        <v>27</v>
      </c>
      <c r="K6" s="2" t="s">
        <v>28</v>
      </c>
      <c r="L6" s="2" t="s">
        <v>29</v>
      </c>
      <c r="M6" s="2" t="s">
        <v>29</v>
      </c>
      <c r="N6" s="2" t="s">
        <v>29</v>
      </c>
      <c r="O6" s="2" t="s">
        <v>29</v>
      </c>
      <c r="P6" s="2" t="s">
        <v>56</v>
      </c>
      <c r="Q6" s="4" t="str">
        <f>HYPERLINK("http://weibo.com/1111707373/Nn1sHjJ1Q")</f>
        <v>http://weibo.com/1111707373/Nn1sHjJ1Q</v>
      </c>
      <c r="R6" s="3" t="s">
        <v>51</v>
      </c>
      <c r="S6" s="2" t="s">
        <v>31</v>
      </c>
      <c r="T6" t="s">
        <v>32</v>
      </c>
    </row>
    <row r="7" ht="23" customHeight="1" spans="1:20">
      <c r="A7" s="2">
        <v>6</v>
      </c>
      <c r="B7" s="3" t="s">
        <v>57</v>
      </c>
      <c r="C7" s="2" t="s">
        <v>58</v>
      </c>
      <c r="D7" s="2" t="s">
        <v>35</v>
      </c>
      <c r="E7" s="2" t="s">
        <v>22</v>
      </c>
      <c r="F7" s="2" t="s">
        <v>59</v>
      </c>
      <c r="G7" s="2" t="s">
        <v>60</v>
      </c>
      <c r="H7" s="2" t="s">
        <v>44</v>
      </c>
      <c r="I7" s="2" t="s">
        <v>26</v>
      </c>
      <c r="J7" s="2" t="s">
        <v>27</v>
      </c>
      <c r="K7" s="2" t="s">
        <v>28</v>
      </c>
      <c r="L7" s="2" t="s">
        <v>29</v>
      </c>
      <c r="M7" s="2" t="s">
        <v>29</v>
      </c>
      <c r="N7" s="2" t="s">
        <v>29</v>
      </c>
      <c r="O7" s="2" t="s">
        <v>29</v>
      </c>
      <c r="P7" s="2" t="s">
        <v>61</v>
      </c>
      <c r="Q7" s="4" t="str">
        <f>HYPERLINK("http://weibo.com/2605061851/Nn1rXwFeA")</f>
        <v>http://weibo.com/2605061851/Nn1rXwFeA</v>
      </c>
      <c r="R7" s="3" t="s">
        <v>57</v>
      </c>
      <c r="S7" s="2" t="s">
        <v>31</v>
      </c>
      <c r="T7" t="s">
        <v>32</v>
      </c>
    </row>
    <row r="8" ht="23" customHeight="1" spans="1:20">
      <c r="A8" s="2">
        <v>7</v>
      </c>
      <c r="B8" s="3" t="s">
        <v>46</v>
      </c>
      <c r="C8" s="2" t="s">
        <v>62</v>
      </c>
      <c r="D8" s="2" t="s">
        <v>35</v>
      </c>
      <c r="E8" s="2" t="s">
        <v>22</v>
      </c>
      <c r="F8" s="2" t="s">
        <v>63</v>
      </c>
      <c r="G8" s="2" t="s">
        <v>64</v>
      </c>
      <c r="H8" s="2" t="s">
        <v>65</v>
      </c>
      <c r="I8" s="2" t="s">
        <v>26</v>
      </c>
      <c r="J8" s="2" t="s">
        <v>27</v>
      </c>
      <c r="K8" s="2" t="s">
        <v>28</v>
      </c>
      <c r="L8" s="2" t="s">
        <v>29</v>
      </c>
      <c r="M8" s="2" t="s">
        <v>29</v>
      </c>
      <c r="N8" s="2" t="s">
        <v>29</v>
      </c>
      <c r="O8" s="2" t="s">
        <v>29</v>
      </c>
      <c r="P8" s="2" t="s">
        <v>66</v>
      </c>
      <c r="Q8" s="4" t="str">
        <f>HYPERLINK("http://weibo.com/7798396844/NmXQEyGcn")</f>
        <v>http://weibo.com/7798396844/NmXQEyGcn</v>
      </c>
      <c r="R8" s="3" t="s">
        <v>46</v>
      </c>
      <c r="S8" s="2" t="s">
        <v>31</v>
      </c>
      <c r="T8" t="s">
        <v>32</v>
      </c>
    </row>
    <row r="9" ht="23" customHeight="1" spans="1:20">
      <c r="A9" s="2">
        <v>8</v>
      </c>
      <c r="B9" s="3" t="s">
        <v>67</v>
      </c>
      <c r="C9" s="2" t="s">
        <v>68</v>
      </c>
      <c r="D9" s="2" t="s">
        <v>35</v>
      </c>
      <c r="E9" s="2" t="s">
        <v>22</v>
      </c>
      <c r="F9" s="2" t="s">
        <v>69</v>
      </c>
      <c r="G9" s="2" t="s">
        <v>70</v>
      </c>
      <c r="H9" s="2" t="s">
        <v>38</v>
      </c>
      <c r="I9" s="2" t="s">
        <v>26</v>
      </c>
      <c r="J9" s="2" t="s">
        <v>27</v>
      </c>
      <c r="K9" s="2" t="s">
        <v>28</v>
      </c>
      <c r="L9" s="2" t="s">
        <v>29</v>
      </c>
      <c r="M9" s="2" t="s">
        <v>29</v>
      </c>
      <c r="N9" s="2" t="s">
        <v>29</v>
      </c>
      <c r="O9" s="2" t="s">
        <v>29</v>
      </c>
      <c r="P9" s="2" t="s">
        <v>71</v>
      </c>
      <c r="Q9" s="4" t="str">
        <f>HYPERLINK("http://weibo.com/7776648208/NmWWn3E93")</f>
        <v>http://weibo.com/7776648208/NmWWn3E93</v>
      </c>
      <c r="R9" s="3" t="s">
        <v>67</v>
      </c>
      <c r="S9" s="2" t="s">
        <v>31</v>
      </c>
      <c r="T9" t="s">
        <v>32</v>
      </c>
    </row>
    <row r="10" ht="23" customHeight="1" spans="1:20">
      <c r="A10" s="2">
        <v>9</v>
      </c>
      <c r="B10" s="3" t="s">
        <v>72</v>
      </c>
      <c r="C10" s="2" t="s">
        <v>73</v>
      </c>
      <c r="D10" s="2" t="s">
        <v>35</v>
      </c>
      <c r="E10" s="2" t="s">
        <v>22</v>
      </c>
      <c r="F10" s="2" t="s">
        <v>74</v>
      </c>
      <c r="G10" s="2" t="s">
        <v>75</v>
      </c>
      <c r="H10" s="2" t="s">
        <v>44</v>
      </c>
      <c r="I10" s="2" t="s">
        <v>26</v>
      </c>
      <c r="J10" s="2" t="s">
        <v>27</v>
      </c>
      <c r="K10" s="2" t="s">
        <v>28</v>
      </c>
      <c r="L10" s="2" t="s">
        <v>29</v>
      </c>
      <c r="M10" s="2" t="s">
        <v>29</v>
      </c>
      <c r="N10" s="2" t="s">
        <v>29</v>
      </c>
      <c r="O10" s="2" t="s">
        <v>29</v>
      </c>
      <c r="P10" s="2" t="s">
        <v>76</v>
      </c>
      <c r="Q10" s="4" t="str">
        <f>HYPERLINK("http://weibo.com/2083391745/NmWHIsvSo")</f>
        <v>http://weibo.com/2083391745/NmWHIsvSo</v>
      </c>
      <c r="R10" s="3" t="s">
        <v>72</v>
      </c>
      <c r="S10" s="2" t="s">
        <v>31</v>
      </c>
      <c r="T10" t="s">
        <v>32</v>
      </c>
    </row>
    <row r="11" ht="23" customHeight="1" spans="1:20">
      <c r="A11" s="2">
        <v>10</v>
      </c>
      <c r="B11" s="3" t="s">
        <v>46</v>
      </c>
      <c r="C11" s="2" t="s">
        <v>77</v>
      </c>
      <c r="D11" s="2" t="s">
        <v>35</v>
      </c>
      <c r="E11" s="2" t="s">
        <v>22</v>
      </c>
      <c r="F11" s="2" t="s">
        <v>78</v>
      </c>
      <c r="G11" s="2" t="s">
        <v>79</v>
      </c>
      <c r="H11" s="2" t="s">
        <v>80</v>
      </c>
      <c r="I11" s="2" t="s">
        <v>26</v>
      </c>
      <c r="J11" s="2" t="s">
        <v>27</v>
      </c>
      <c r="K11" s="2" t="s">
        <v>28</v>
      </c>
      <c r="L11" s="2" t="s">
        <v>29</v>
      </c>
      <c r="M11" s="2" t="s">
        <v>29</v>
      </c>
      <c r="N11" s="2" t="s">
        <v>29</v>
      </c>
      <c r="O11" s="2" t="s">
        <v>29</v>
      </c>
      <c r="P11" s="2" t="s">
        <v>81</v>
      </c>
      <c r="Q11" s="4" t="str">
        <f>HYPERLINK("http://weibo.com/3317195235/NmVoAyjMy")</f>
        <v>http://weibo.com/3317195235/NmVoAyjMy</v>
      </c>
      <c r="R11" s="3" t="s">
        <v>46</v>
      </c>
      <c r="S11" s="2" t="s">
        <v>31</v>
      </c>
      <c r="T11" t="s">
        <v>32</v>
      </c>
    </row>
    <row r="12" ht="23" customHeight="1" spans="1:20">
      <c r="A12" s="2">
        <v>11</v>
      </c>
      <c r="B12" s="3" t="s">
        <v>82</v>
      </c>
      <c r="C12" s="2" t="s">
        <v>83</v>
      </c>
      <c r="D12" s="2" t="s">
        <v>35</v>
      </c>
      <c r="E12" s="2" t="s">
        <v>22</v>
      </c>
      <c r="F12" s="2" t="s">
        <v>84</v>
      </c>
      <c r="G12" s="2" t="s">
        <v>85</v>
      </c>
      <c r="H12" s="2" t="s">
        <v>80</v>
      </c>
      <c r="I12" s="2" t="s">
        <v>26</v>
      </c>
      <c r="J12" s="2" t="s">
        <v>27</v>
      </c>
      <c r="K12" s="2" t="s">
        <v>28</v>
      </c>
      <c r="L12" s="2" t="s">
        <v>29</v>
      </c>
      <c r="M12" s="2" t="s">
        <v>29</v>
      </c>
      <c r="N12" s="2" t="s">
        <v>29</v>
      </c>
      <c r="O12" s="2" t="s">
        <v>29</v>
      </c>
      <c r="P12" s="2" t="s">
        <v>86</v>
      </c>
      <c r="Q12" s="4" t="str">
        <f>HYPERLINK("http://weibo.com/7518345145/NmV1CnCFf")</f>
        <v>http://weibo.com/7518345145/NmV1CnCFf</v>
      </c>
      <c r="R12" s="3" t="s">
        <v>82</v>
      </c>
      <c r="S12" s="2" t="s">
        <v>31</v>
      </c>
      <c r="T12" t="s">
        <v>32</v>
      </c>
    </row>
    <row r="13" ht="23" customHeight="1" spans="1:20">
      <c r="A13" s="2">
        <v>12</v>
      </c>
      <c r="B13" s="3" t="s">
        <v>87</v>
      </c>
      <c r="C13" s="2" t="s">
        <v>88</v>
      </c>
      <c r="D13" s="2" t="s">
        <v>21</v>
      </c>
      <c r="E13" s="2" t="s">
        <v>22</v>
      </c>
      <c r="F13" s="2" t="s">
        <v>89</v>
      </c>
      <c r="G13" s="2" t="s">
        <v>90</v>
      </c>
      <c r="H13" s="2" t="s">
        <v>91</v>
      </c>
      <c r="I13" s="2" t="s">
        <v>26</v>
      </c>
      <c r="J13" s="2" t="s">
        <v>27</v>
      </c>
      <c r="K13" s="2" t="s">
        <v>28</v>
      </c>
      <c r="L13" s="2" t="s">
        <v>29</v>
      </c>
      <c r="M13" s="2" t="s">
        <v>29</v>
      </c>
      <c r="N13" s="2" t="s">
        <v>29</v>
      </c>
      <c r="O13" s="2" t="s">
        <v>29</v>
      </c>
      <c r="P13" s="2" t="s">
        <v>92</v>
      </c>
      <c r="Q13" s="4" t="str">
        <f>HYPERLINK("http://weibo.com/5466123233/NmUvBhQ4J")</f>
        <v>http://weibo.com/5466123233/NmUvBhQ4J</v>
      </c>
      <c r="R13" s="3" t="s">
        <v>87</v>
      </c>
      <c r="S13" s="2" t="s">
        <v>31</v>
      </c>
      <c r="T13" t="s">
        <v>32</v>
      </c>
    </row>
    <row r="14" ht="23" customHeight="1" spans="1:20">
      <c r="A14" s="2">
        <v>13</v>
      </c>
      <c r="B14" s="3" t="s">
        <v>93</v>
      </c>
      <c r="C14" s="2" t="s">
        <v>94</v>
      </c>
      <c r="D14" s="2" t="s">
        <v>21</v>
      </c>
      <c r="E14" s="2" t="s">
        <v>22</v>
      </c>
      <c r="F14" s="2" t="s">
        <v>95</v>
      </c>
      <c r="G14" s="2" t="s">
        <v>96</v>
      </c>
      <c r="H14" s="2" t="s">
        <v>97</v>
      </c>
      <c r="I14" s="2" t="s">
        <v>26</v>
      </c>
      <c r="J14" s="2" t="s">
        <v>27</v>
      </c>
      <c r="K14" s="2" t="s">
        <v>28</v>
      </c>
      <c r="L14" s="2" t="s">
        <v>29</v>
      </c>
      <c r="M14" s="2" t="s">
        <v>29</v>
      </c>
      <c r="N14" s="2" t="s">
        <v>29</v>
      </c>
      <c r="O14" s="2" t="s">
        <v>29</v>
      </c>
      <c r="P14" s="2" t="s">
        <v>98</v>
      </c>
      <c r="Q14" s="4" t="str">
        <f>HYPERLINK("http://weibo.com/6612151424/NmTSP9osb")</f>
        <v>http://weibo.com/6612151424/NmTSP9osb</v>
      </c>
      <c r="R14" s="3" t="s">
        <v>93</v>
      </c>
      <c r="S14" s="2" t="s">
        <v>31</v>
      </c>
      <c r="T14" t="s">
        <v>32</v>
      </c>
    </row>
    <row r="15" ht="23" customHeight="1" spans="1:20">
      <c r="A15" s="2">
        <v>14</v>
      </c>
      <c r="B15" s="3" t="s">
        <v>99</v>
      </c>
      <c r="C15" s="2" t="s">
        <v>100</v>
      </c>
      <c r="D15" s="2" t="s">
        <v>21</v>
      </c>
      <c r="E15" s="2" t="s">
        <v>22</v>
      </c>
      <c r="F15" s="2" t="s">
        <v>101</v>
      </c>
      <c r="G15" s="2" t="s">
        <v>102</v>
      </c>
      <c r="H15" s="2" t="s">
        <v>103</v>
      </c>
      <c r="I15" s="2" t="s">
        <v>26</v>
      </c>
      <c r="J15" s="2" t="s">
        <v>27</v>
      </c>
      <c r="K15" s="2" t="s">
        <v>28</v>
      </c>
      <c r="L15" s="2" t="s">
        <v>29</v>
      </c>
      <c r="M15" s="2" t="s">
        <v>29</v>
      </c>
      <c r="N15" s="2" t="s">
        <v>29</v>
      </c>
      <c r="O15" s="2" t="s">
        <v>29</v>
      </c>
      <c r="P15" s="2" t="s">
        <v>104</v>
      </c>
      <c r="Q15" s="4" t="str">
        <f>HYPERLINK("http://weibo.com/7422426542/NmTPMk9sL")</f>
        <v>http://weibo.com/7422426542/NmTPMk9sL</v>
      </c>
      <c r="R15" s="3" t="s">
        <v>99</v>
      </c>
      <c r="S15" s="2" t="s">
        <v>31</v>
      </c>
      <c r="T15" t="s">
        <v>32</v>
      </c>
    </row>
    <row r="16" ht="23" customHeight="1" spans="1:20">
      <c r="A16" s="2">
        <v>15</v>
      </c>
      <c r="B16" s="3" t="s">
        <v>105</v>
      </c>
      <c r="C16" s="2" t="s">
        <v>106</v>
      </c>
      <c r="D16" s="2" t="s">
        <v>21</v>
      </c>
      <c r="E16" s="2" t="s">
        <v>22</v>
      </c>
      <c r="F16" s="2" t="s">
        <v>107</v>
      </c>
      <c r="G16" s="2" t="s">
        <v>108</v>
      </c>
      <c r="H16" s="2" t="s">
        <v>25</v>
      </c>
      <c r="I16" s="2" t="s">
        <v>26</v>
      </c>
      <c r="J16" s="2" t="s">
        <v>27</v>
      </c>
      <c r="K16" s="2" t="s">
        <v>28</v>
      </c>
      <c r="L16" s="2" t="s">
        <v>29</v>
      </c>
      <c r="M16" s="2" t="s">
        <v>29</v>
      </c>
      <c r="N16" s="2" t="s">
        <v>29</v>
      </c>
      <c r="O16" s="2" t="s">
        <v>29</v>
      </c>
      <c r="P16" s="2" t="s">
        <v>109</v>
      </c>
      <c r="Q16" s="4" t="str">
        <f>HYPERLINK("http://weibo.com/7546990333/NmTIZyjqW")</f>
        <v>http://weibo.com/7546990333/NmTIZyjqW</v>
      </c>
      <c r="R16" s="3" t="s">
        <v>105</v>
      </c>
      <c r="S16" s="2" t="s">
        <v>31</v>
      </c>
      <c r="T16" t="s">
        <v>32</v>
      </c>
    </row>
    <row r="17" ht="23" customHeight="1" spans="1:20">
      <c r="A17" s="2">
        <v>16</v>
      </c>
      <c r="B17" s="3" t="s">
        <v>110</v>
      </c>
      <c r="C17" s="2" t="s">
        <v>111</v>
      </c>
      <c r="D17" s="2" t="s">
        <v>21</v>
      </c>
      <c r="E17" s="2" t="s">
        <v>22</v>
      </c>
      <c r="F17" s="2" t="s">
        <v>112</v>
      </c>
      <c r="G17" s="2" t="s">
        <v>113</v>
      </c>
      <c r="H17" s="2" t="s">
        <v>97</v>
      </c>
      <c r="I17" s="2" t="s">
        <v>26</v>
      </c>
      <c r="J17" s="2" t="s">
        <v>27</v>
      </c>
      <c r="K17" s="2" t="s">
        <v>28</v>
      </c>
      <c r="L17" s="2" t="s">
        <v>29</v>
      </c>
      <c r="M17" s="2" t="s">
        <v>29</v>
      </c>
      <c r="N17" s="2" t="s">
        <v>29</v>
      </c>
      <c r="O17" s="2" t="s">
        <v>29</v>
      </c>
      <c r="P17" s="2" t="s">
        <v>114</v>
      </c>
      <c r="Q17" s="4" t="str">
        <f>HYPERLINK("http://weibo.com/5844107431/NmTmzuekj")</f>
        <v>http://weibo.com/5844107431/NmTmzuekj</v>
      </c>
      <c r="R17" s="3" t="s">
        <v>110</v>
      </c>
      <c r="S17" s="2" t="s">
        <v>31</v>
      </c>
      <c r="T17" t="s">
        <v>32</v>
      </c>
    </row>
    <row r="18" ht="23" customHeight="1" spans="1:20">
      <c r="A18" s="2">
        <v>17</v>
      </c>
      <c r="B18" s="3" t="s">
        <v>115</v>
      </c>
      <c r="C18" s="2" t="s">
        <v>116</v>
      </c>
      <c r="D18" s="2" t="s">
        <v>35</v>
      </c>
      <c r="E18" s="2" t="s">
        <v>22</v>
      </c>
      <c r="F18" s="2" t="s">
        <v>117</v>
      </c>
      <c r="G18" s="2" t="s">
        <v>118</v>
      </c>
      <c r="H18" s="2" t="s">
        <v>119</v>
      </c>
      <c r="I18" s="2" t="s">
        <v>26</v>
      </c>
      <c r="J18" s="2" t="s">
        <v>27</v>
      </c>
      <c r="K18" s="2" t="s">
        <v>28</v>
      </c>
      <c r="L18" s="2" t="s">
        <v>29</v>
      </c>
      <c r="M18" s="2" t="s">
        <v>29</v>
      </c>
      <c r="N18" s="2" t="s">
        <v>29</v>
      </c>
      <c r="O18" s="2" t="s">
        <v>29</v>
      </c>
      <c r="P18" s="2" t="s">
        <v>120</v>
      </c>
      <c r="Q18" s="4" t="str">
        <f>HYPERLINK("http://weibo.com/6517015374/NmSGz4CRc")</f>
        <v>http://weibo.com/6517015374/NmSGz4CRc</v>
      </c>
      <c r="R18" s="3" t="s">
        <v>115</v>
      </c>
      <c r="S18" s="2" t="s">
        <v>31</v>
      </c>
      <c r="T18" t="s">
        <v>32</v>
      </c>
    </row>
    <row r="19" ht="23" customHeight="1" spans="1:20">
      <c r="A19" s="2">
        <v>18</v>
      </c>
      <c r="B19" s="3" t="s">
        <v>57</v>
      </c>
      <c r="C19" s="2" t="s">
        <v>121</v>
      </c>
      <c r="D19" s="2" t="s">
        <v>35</v>
      </c>
      <c r="E19" s="2" t="s">
        <v>22</v>
      </c>
      <c r="F19" s="2" t="s">
        <v>122</v>
      </c>
      <c r="G19" s="2" t="s">
        <v>123</v>
      </c>
      <c r="H19" s="2" t="s">
        <v>97</v>
      </c>
      <c r="I19" s="2" t="s">
        <v>26</v>
      </c>
      <c r="J19" s="2" t="s">
        <v>27</v>
      </c>
      <c r="K19" s="2" t="s">
        <v>28</v>
      </c>
      <c r="L19" s="2" t="s">
        <v>29</v>
      </c>
      <c r="M19" s="2" t="s">
        <v>29</v>
      </c>
      <c r="N19" s="2" t="s">
        <v>29</v>
      </c>
      <c r="O19" s="2" t="s">
        <v>29</v>
      </c>
      <c r="P19" s="2" t="s">
        <v>124</v>
      </c>
      <c r="Q19" s="4" t="str">
        <f>HYPERLINK("http://weibo.com/5532749519/NmScVlgP1")</f>
        <v>http://weibo.com/5532749519/NmScVlgP1</v>
      </c>
      <c r="R19" s="3" t="s">
        <v>57</v>
      </c>
      <c r="S19" s="2" t="s">
        <v>31</v>
      </c>
      <c r="T19" t="s">
        <v>32</v>
      </c>
    </row>
    <row r="20" ht="23" customHeight="1" spans="1:20">
      <c r="A20" s="2">
        <v>19</v>
      </c>
      <c r="B20" s="3" t="s">
        <v>51</v>
      </c>
      <c r="C20" s="2" t="s">
        <v>125</v>
      </c>
      <c r="D20" s="2" t="s">
        <v>35</v>
      </c>
      <c r="E20" s="2" t="s">
        <v>22</v>
      </c>
      <c r="F20" s="2" t="s">
        <v>126</v>
      </c>
      <c r="G20" s="2" t="s">
        <v>127</v>
      </c>
      <c r="H20" s="2" t="s">
        <v>128</v>
      </c>
      <c r="I20" s="2" t="s">
        <v>26</v>
      </c>
      <c r="J20" s="2" t="s">
        <v>27</v>
      </c>
      <c r="K20" s="2" t="s">
        <v>28</v>
      </c>
      <c r="L20" s="2" t="s">
        <v>29</v>
      </c>
      <c r="M20" s="2" t="s">
        <v>29</v>
      </c>
      <c r="N20" s="2" t="s">
        <v>29</v>
      </c>
      <c r="O20" s="2" t="s">
        <v>29</v>
      </c>
      <c r="P20" s="2" t="s">
        <v>129</v>
      </c>
      <c r="Q20" s="4" t="str">
        <f>HYPERLINK("http://weibo.com/6233953451/NmRWZdO4A")</f>
        <v>http://weibo.com/6233953451/NmRWZdO4A</v>
      </c>
      <c r="R20" s="3" t="s">
        <v>51</v>
      </c>
      <c r="S20" s="2" t="s">
        <v>31</v>
      </c>
      <c r="T20" t="s">
        <v>32</v>
      </c>
    </row>
    <row r="21" ht="23" customHeight="1" spans="1:20">
      <c r="A21" s="2">
        <v>20</v>
      </c>
      <c r="B21" s="3" t="s">
        <v>51</v>
      </c>
      <c r="C21" s="2" t="s">
        <v>130</v>
      </c>
      <c r="D21" s="2" t="s">
        <v>35</v>
      </c>
      <c r="E21" s="2" t="s">
        <v>22</v>
      </c>
      <c r="F21" s="2" t="s">
        <v>131</v>
      </c>
      <c r="G21" s="2" t="s">
        <v>132</v>
      </c>
      <c r="H21" s="2" t="s">
        <v>97</v>
      </c>
      <c r="I21" s="2" t="s">
        <v>26</v>
      </c>
      <c r="J21" s="2" t="s">
        <v>27</v>
      </c>
      <c r="K21" s="2" t="s">
        <v>28</v>
      </c>
      <c r="L21" s="2" t="s">
        <v>29</v>
      </c>
      <c r="M21" s="2" t="s">
        <v>29</v>
      </c>
      <c r="N21" s="2" t="s">
        <v>29</v>
      </c>
      <c r="O21" s="2" t="s">
        <v>29</v>
      </c>
      <c r="P21" s="2" t="s">
        <v>133</v>
      </c>
      <c r="Q21" s="4" t="str">
        <f>HYPERLINK("http://weibo.com/7485604029/NmRVbtI3m")</f>
        <v>http://weibo.com/7485604029/NmRVbtI3m</v>
      </c>
      <c r="R21" s="3" t="s">
        <v>51</v>
      </c>
      <c r="S21" s="2" t="s">
        <v>31</v>
      </c>
      <c r="T21" t="s">
        <v>32</v>
      </c>
    </row>
    <row r="22" ht="23" customHeight="1" spans="1:20">
      <c r="A22" s="2">
        <v>21</v>
      </c>
      <c r="B22" s="3" t="s">
        <v>134</v>
      </c>
      <c r="C22" s="2" t="s">
        <v>135</v>
      </c>
      <c r="D22" s="2" t="s">
        <v>21</v>
      </c>
      <c r="E22" s="2" t="s">
        <v>22</v>
      </c>
      <c r="F22" s="2" t="s">
        <v>136</v>
      </c>
      <c r="G22" s="2" t="s">
        <v>137</v>
      </c>
      <c r="H22" s="2" t="s">
        <v>80</v>
      </c>
      <c r="I22" s="2" t="s">
        <v>26</v>
      </c>
      <c r="J22" s="2" t="s">
        <v>27</v>
      </c>
      <c r="K22" s="2" t="s">
        <v>28</v>
      </c>
      <c r="L22" s="2" t="s">
        <v>29</v>
      </c>
      <c r="M22" s="2" t="s">
        <v>29</v>
      </c>
      <c r="N22" s="2" t="s">
        <v>29</v>
      </c>
      <c r="O22" s="2" t="s">
        <v>29</v>
      </c>
      <c r="P22" s="2" t="s">
        <v>138</v>
      </c>
      <c r="Q22" s="4" t="str">
        <f>HYPERLINK("http://weibo.com/6021162961/NmRRIayQP")</f>
        <v>http://weibo.com/6021162961/NmRRIayQP</v>
      </c>
      <c r="R22" s="3" t="s">
        <v>134</v>
      </c>
      <c r="S22" s="2" t="s">
        <v>31</v>
      </c>
      <c r="T22" t="s">
        <v>32</v>
      </c>
    </row>
    <row r="23" ht="23" customHeight="1" spans="1:20">
      <c r="A23" s="2">
        <v>22</v>
      </c>
      <c r="B23" s="3" t="s">
        <v>139</v>
      </c>
      <c r="C23" s="2" t="s">
        <v>140</v>
      </c>
      <c r="D23" s="2" t="s">
        <v>21</v>
      </c>
      <c r="E23" s="2" t="s">
        <v>22</v>
      </c>
      <c r="F23" s="2" t="s">
        <v>141</v>
      </c>
      <c r="G23" s="2" t="s">
        <v>142</v>
      </c>
      <c r="H23" s="2" t="s">
        <v>143</v>
      </c>
      <c r="I23" s="2" t="s">
        <v>26</v>
      </c>
      <c r="J23" s="2" t="s">
        <v>27</v>
      </c>
      <c r="K23" s="2" t="s">
        <v>28</v>
      </c>
      <c r="L23" s="2" t="s">
        <v>29</v>
      </c>
      <c r="M23" s="2" t="s">
        <v>29</v>
      </c>
      <c r="N23" s="2" t="s">
        <v>29</v>
      </c>
      <c r="O23" s="2" t="s">
        <v>29</v>
      </c>
      <c r="P23" s="2" t="s">
        <v>144</v>
      </c>
      <c r="Q23" s="4" t="str">
        <f>HYPERLINK("http://weibo.com/6512855041/NmRQ3yUHj")</f>
        <v>http://weibo.com/6512855041/NmRQ3yUHj</v>
      </c>
      <c r="R23" s="3" t="s">
        <v>139</v>
      </c>
      <c r="S23" s="2" t="s">
        <v>31</v>
      </c>
      <c r="T23" t="s">
        <v>32</v>
      </c>
    </row>
    <row r="24" ht="23" customHeight="1" spans="1:20">
      <c r="A24" s="2">
        <v>23</v>
      </c>
      <c r="B24" s="3" t="s">
        <v>145</v>
      </c>
      <c r="C24" s="2" t="s">
        <v>146</v>
      </c>
      <c r="D24" s="2" t="s">
        <v>35</v>
      </c>
      <c r="E24" s="2" t="s">
        <v>22</v>
      </c>
      <c r="F24" s="2" t="s">
        <v>147</v>
      </c>
      <c r="G24" s="2" t="s">
        <v>148</v>
      </c>
      <c r="H24" s="2" t="s">
        <v>103</v>
      </c>
      <c r="I24" s="2" t="s">
        <v>26</v>
      </c>
      <c r="J24" s="2" t="s">
        <v>27</v>
      </c>
      <c r="K24" s="2" t="s">
        <v>28</v>
      </c>
      <c r="L24" s="2" t="s">
        <v>29</v>
      </c>
      <c r="M24" s="2" t="s">
        <v>29</v>
      </c>
      <c r="N24" s="2" t="s">
        <v>29</v>
      </c>
      <c r="O24" s="2" t="s">
        <v>29</v>
      </c>
      <c r="P24" s="2" t="s">
        <v>149</v>
      </c>
      <c r="Q24" s="4" t="str">
        <f>HYPERLINK("http://weibo.com/7821208750/NmRaqsGHu")</f>
        <v>http://weibo.com/7821208750/NmRaqsGHu</v>
      </c>
      <c r="R24" s="3" t="s">
        <v>145</v>
      </c>
      <c r="S24" s="2" t="s">
        <v>31</v>
      </c>
      <c r="T24" t="s">
        <v>32</v>
      </c>
    </row>
    <row r="25" ht="23" customHeight="1" spans="1:20">
      <c r="A25" s="2">
        <v>24</v>
      </c>
      <c r="B25" s="3" t="s">
        <v>150</v>
      </c>
      <c r="C25" s="2" t="s">
        <v>151</v>
      </c>
      <c r="D25" s="2" t="s">
        <v>35</v>
      </c>
      <c r="E25" s="2" t="s">
        <v>22</v>
      </c>
      <c r="F25" s="2" t="s">
        <v>152</v>
      </c>
      <c r="G25" s="2" t="s">
        <v>153</v>
      </c>
      <c r="H25" s="2" t="s">
        <v>154</v>
      </c>
      <c r="I25" s="2" t="s">
        <v>26</v>
      </c>
      <c r="J25" s="2" t="s">
        <v>27</v>
      </c>
      <c r="K25" s="2" t="s">
        <v>28</v>
      </c>
      <c r="L25" s="2" t="s">
        <v>29</v>
      </c>
      <c r="M25" s="2" t="s">
        <v>29</v>
      </c>
      <c r="N25" s="2" t="s">
        <v>29</v>
      </c>
      <c r="O25" s="2" t="s">
        <v>29</v>
      </c>
      <c r="P25" s="2" t="s">
        <v>155</v>
      </c>
      <c r="Q25" s="4" t="str">
        <f>HYPERLINK("http://weibo.com/3778985775/NmQZkxdyW")</f>
        <v>http://weibo.com/3778985775/NmQZkxdyW</v>
      </c>
      <c r="R25" s="3" t="s">
        <v>150</v>
      </c>
      <c r="S25" s="2" t="s">
        <v>31</v>
      </c>
      <c r="T25" t="s">
        <v>32</v>
      </c>
    </row>
    <row r="26" ht="23" customHeight="1" spans="1:20">
      <c r="A26" s="2">
        <v>25</v>
      </c>
      <c r="B26" s="3" t="s">
        <v>156</v>
      </c>
      <c r="C26" s="2" t="s">
        <v>157</v>
      </c>
      <c r="D26" s="2" t="s">
        <v>35</v>
      </c>
      <c r="E26" s="2" t="s">
        <v>22</v>
      </c>
      <c r="F26" s="2" t="s">
        <v>158</v>
      </c>
      <c r="G26" s="2" t="s">
        <v>159</v>
      </c>
      <c r="H26" s="2" t="s">
        <v>103</v>
      </c>
      <c r="I26" s="2" t="s">
        <v>26</v>
      </c>
      <c r="J26" s="2" t="s">
        <v>27</v>
      </c>
      <c r="K26" s="2" t="s">
        <v>28</v>
      </c>
      <c r="L26" s="2" t="s">
        <v>29</v>
      </c>
      <c r="M26" s="2" t="s">
        <v>29</v>
      </c>
      <c r="N26" s="2" t="s">
        <v>29</v>
      </c>
      <c r="O26" s="2" t="s">
        <v>29</v>
      </c>
      <c r="P26" s="2" t="s">
        <v>160</v>
      </c>
      <c r="Q26" s="4" t="str">
        <f>HYPERLINK("http://weibo.com/5344396605/NmPyu2ZxW")</f>
        <v>http://weibo.com/5344396605/NmPyu2ZxW</v>
      </c>
      <c r="R26" s="3" t="s">
        <v>156</v>
      </c>
      <c r="S26" s="2" t="s">
        <v>31</v>
      </c>
      <c r="T26" t="s">
        <v>32</v>
      </c>
    </row>
    <row r="27" ht="23" customHeight="1" spans="1:20">
      <c r="A27" s="2">
        <v>26</v>
      </c>
      <c r="B27" s="3" t="s">
        <v>161</v>
      </c>
      <c r="C27" s="2" t="s">
        <v>162</v>
      </c>
      <c r="D27" s="2" t="s">
        <v>35</v>
      </c>
      <c r="E27" s="2" t="s">
        <v>22</v>
      </c>
      <c r="F27" s="2" t="s">
        <v>158</v>
      </c>
      <c r="G27" s="2" t="s">
        <v>159</v>
      </c>
      <c r="H27" s="2" t="s">
        <v>103</v>
      </c>
      <c r="I27" s="2" t="s">
        <v>26</v>
      </c>
      <c r="J27" s="2" t="s">
        <v>27</v>
      </c>
      <c r="K27" s="2" t="s">
        <v>28</v>
      </c>
      <c r="L27" s="2" t="s">
        <v>29</v>
      </c>
      <c r="M27" s="2" t="s">
        <v>29</v>
      </c>
      <c r="N27" s="2" t="s">
        <v>29</v>
      </c>
      <c r="O27" s="2" t="s">
        <v>29</v>
      </c>
      <c r="P27" s="2" t="s">
        <v>160</v>
      </c>
      <c r="Q27" s="4" t="str">
        <f>HYPERLINK("http://weibo.com/5344396605/NmPxWDhLs")</f>
        <v>http://weibo.com/5344396605/NmPxWDhLs</v>
      </c>
      <c r="R27" s="3" t="s">
        <v>161</v>
      </c>
      <c r="S27" s="2" t="s">
        <v>31</v>
      </c>
      <c r="T27" t="s">
        <v>32</v>
      </c>
    </row>
    <row r="28" ht="23" customHeight="1" spans="1:20">
      <c r="A28" s="2">
        <v>27</v>
      </c>
      <c r="B28" s="3" t="s">
        <v>163</v>
      </c>
      <c r="C28" s="2" t="s">
        <v>164</v>
      </c>
      <c r="D28" s="2" t="s">
        <v>35</v>
      </c>
      <c r="E28" s="2" t="s">
        <v>22</v>
      </c>
      <c r="F28" s="2" t="s">
        <v>158</v>
      </c>
      <c r="G28" s="2" t="s">
        <v>159</v>
      </c>
      <c r="H28" s="2" t="s">
        <v>103</v>
      </c>
      <c r="I28" s="2" t="s">
        <v>26</v>
      </c>
      <c r="J28" s="2" t="s">
        <v>27</v>
      </c>
      <c r="K28" s="2" t="s">
        <v>28</v>
      </c>
      <c r="L28" s="2" t="s">
        <v>29</v>
      </c>
      <c r="M28" s="2" t="s">
        <v>29</v>
      </c>
      <c r="N28" s="2" t="s">
        <v>29</v>
      </c>
      <c r="O28" s="2" t="s">
        <v>29</v>
      </c>
      <c r="P28" s="2" t="s">
        <v>160</v>
      </c>
      <c r="Q28" s="4" t="str">
        <f>HYPERLINK("http://weibo.com/5344396605/NmPxTDLRb")</f>
        <v>http://weibo.com/5344396605/NmPxTDLRb</v>
      </c>
      <c r="R28" s="3" t="s">
        <v>163</v>
      </c>
      <c r="S28" s="2" t="s">
        <v>31</v>
      </c>
      <c r="T28" t="s">
        <v>32</v>
      </c>
    </row>
    <row r="29" ht="23" customHeight="1" spans="1:20">
      <c r="A29" s="2">
        <v>28</v>
      </c>
      <c r="B29" s="3" t="s">
        <v>165</v>
      </c>
      <c r="C29" s="2" t="s">
        <v>166</v>
      </c>
      <c r="D29" s="2" t="s">
        <v>35</v>
      </c>
      <c r="E29" s="2" t="s">
        <v>22</v>
      </c>
      <c r="F29" s="2" t="s">
        <v>158</v>
      </c>
      <c r="G29" s="2" t="s">
        <v>159</v>
      </c>
      <c r="H29" s="2" t="s">
        <v>103</v>
      </c>
      <c r="I29" s="2" t="s">
        <v>26</v>
      </c>
      <c r="J29" s="2" t="s">
        <v>27</v>
      </c>
      <c r="K29" s="2" t="s">
        <v>28</v>
      </c>
      <c r="L29" s="2" t="s">
        <v>29</v>
      </c>
      <c r="M29" s="2" t="s">
        <v>29</v>
      </c>
      <c r="N29" s="2" t="s">
        <v>29</v>
      </c>
      <c r="O29" s="2" t="s">
        <v>29</v>
      </c>
      <c r="P29" s="2" t="s">
        <v>160</v>
      </c>
      <c r="Q29" s="4" t="str">
        <f>HYPERLINK("http://weibo.com/5344396605/NmPxT7S8Z")</f>
        <v>http://weibo.com/5344396605/NmPxT7S8Z</v>
      </c>
      <c r="R29" s="3" t="s">
        <v>165</v>
      </c>
      <c r="S29" s="2" t="s">
        <v>31</v>
      </c>
      <c r="T29" t="s">
        <v>32</v>
      </c>
    </row>
    <row r="30" ht="23" customHeight="1" spans="1:20">
      <c r="A30" s="2">
        <v>29</v>
      </c>
      <c r="B30" s="3" t="s">
        <v>167</v>
      </c>
      <c r="C30" s="2" t="s">
        <v>168</v>
      </c>
      <c r="D30" s="2" t="s">
        <v>35</v>
      </c>
      <c r="E30" s="2" t="s">
        <v>22</v>
      </c>
      <c r="F30" s="2" t="s">
        <v>158</v>
      </c>
      <c r="G30" s="2" t="s">
        <v>159</v>
      </c>
      <c r="H30" s="2" t="s">
        <v>103</v>
      </c>
      <c r="I30" s="2" t="s">
        <v>26</v>
      </c>
      <c r="J30" s="2" t="s">
        <v>27</v>
      </c>
      <c r="K30" s="2" t="s">
        <v>28</v>
      </c>
      <c r="L30" s="2" t="s">
        <v>29</v>
      </c>
      <c r="M30" s="2" t="s">
        <v>29</v>
      </c>
      <c r="N30" s="2" t="s">
        <v>29</v>
      </c>
      <c r="O30" s="2" t="s">
        <v>29</v>
      </c>
      <c r="P30" s="2" t="s">
        <v>160</v>
      </c>
      <c r="Q30" s="4" t="str">
        <f>HYPERLINK("http://weibo.com/5344396605/NmPxRANlj")</f>
        <v>http://weibo.com/5344396605/NmPxRANlj</v>
      </c>
      <c r="R30" s="3" t="s">
        <v>167</v>
      </c>
      <c r="S30" s="2" t="s">
        <v>31</v>
      </c>
      <c r="T30" t="s">
        <v>32</v>
      </c>
    </row>
    <row r="31" ht="23" customHeight="1" spans="1:20">
      <c r="A31" s="2">
        <v>30</v>
      </c>
      <c r="B31" s="3" t="s">
        <v>46</v>
      </c>
      <c r="C31" s="2" t="s">
        <v>169</v>
      </c>
      <c r="D31" s="2" t="s">
        <v>35</v>
      </c>
      <c r="E31" s="2" t="s">
        <v>22</v>
      </c>
      <c r="F31" s="2" t="s">
        <v>170</v>
      </c>
      <c r="G31" s="2" t="s">
        <v>171</v>
      </c>
      <c r="H31" s="2" t="s">
        <v>103</v>
      </c>
      <c r="I31" s="2" t="s">
        <v>26</v>
      </c>
      <c r="J31" s="2" t="s">
        <v>27</v>
      </c>
      <c r="K31" s="2" t="s">
        <v>28</v>
      </c>
      <c r="L31" s="2" t="s">
        <v>29</v>
      </c>
      <c r="M31" s="2" t="s">
        <v>29</v>
      </c>
      <c r="N31" s="2" t="s">
        <v>29</v>
      </c>
      <c r="O31" s="2" t="s">
        <v>29</v>
      </c>
      <c r="P31" s="2" t="s">
        <v>56</v>
      </c>
      <c r="Q31" s="4" t="str">
        <f>HYPERLINK("http://weibo.com/5663929592/NmMDL1J1k")</f>
        <v>http://weibo.com/5663929592/NmMDL1J1k</v>
      </c>
      <c r="R31" s="3" t="s">
        <v>46</v>
      </c>
      <c r="S31" s="2" t="s">
        <v>31</v>
      </c>
      <c r="T31" t="s">
        <v>32</v>
      </c>
    </row>
    <row r="32" ht="23" customHeight="1" spans="1:20">
      <c r="A32" s="2">
        <v>31</v>
      </c>
      <c r="B32" s="3" t="s">
        <v>172</v>
      </c>
      <c r="C32" s="2" t="s">
        <v>173</v>
      </c>
      <c r="D32" s="2" t="s">
        <v>35</v>
      </c>
      <c r="E32" s="2" t="s">
        <v>22</v>
      </c>
      <c r="F32" s="2" t="s">
        <v>174</v>
      </c>
      <c r="G32" s="2" t="s">
        <v>175</v>
      </c>
      <c r="H32" s="2" t="s">
        <v>176</v>
      </c>
      <c r="I32" s="2" t="s">
        <v>26</v>
      </c>
      <c r="J32" s="2" t="s">
        <v>27</v>
      </c>
      <c r="K32" s="2" t="s">
        <v>28</v>
      </c>
      <c r="L32" s="2" t="s">
        <v>29</v>
      </c>
      <c r="M32" s="2" t="s">
        <v>29</v>
      </c>
      <c r="N32" s="2" t="s">
        <v>29</v>
      </c>
      <c r="O32" s="2" t="s">
        <v>29</v>
      </c>
      <c r="P32" s="2" t="s">
        <v>177</v>
      </c>
      <c r="Q32" s="4" t="str">
        <f>HYPERLINK("http://weibo.com/6476522079/NmMBpvV7M")</f>
        <v>http://weibo.com/6476522079/NmMBpvV7M</v>
      </c>
      <c r="R32" s="3" t="s">
        <v>172</v>
      </c>
      <c r="S32" s="2" t="s">
        <v>31</v>
      </c>
      <c r="T32" t="s">
        <v>32</v>
      </c>
    </row>
    <row r="33" ht="23" customHeight="1" spans="1:20">
      <c r="A33" s="2">
        <v>32</v>
      </c>
      <c r="B33" s="3" t="s">
        <v>178</v>
      </c>
      <c r="C33" s="2" t="s">
        <v>179</v>
      </c>
      <c r="D33" s="2" t="s">
        <v>21</v>
      </c>
      <c r="E33" s="2" t="s">
        <v>22</v>
      </c>
      <c r="F33" s="2" t="s">
        <v>180</v>
      </c>
      <c r="G33" s="2" t="s">
        <v>181</v>
      </c>
      <c r="H33" s="2" t="s">
        <v>128</v>
      </c>
      <c r="I33" s="2" t="s">
        <v>26</v>
      </c>
      <c r="J33" s="2" t="s">
        <v>27</v>
      </c>
      <c r="K33" s="2" t="s">
        <v>28</v>
      </c>
      <c r="L33" s="2" t="s">
        <v>29</v>
      </c>
      <c r="M33" s="2" t="s">
        <v>29</v>
      </c>
      <c r="N33" s="2" t="s">
        <v>29</v>
      </c>
      <c r="O33" s="2" t="s">
        <v>29</v>
      </c>
      <c r="P33" s="2" t="s">
        <v>182</v>
      </c>
      <c r="Q33" s="4" t="str">
        <f>HYPERLINK("http://weibo.com/5517723608/NmMcHdoAf")</f>
        <v>http://weibo.com/5517723608/NmMcHdoAf</v>
      </c>
      <c r="R33" s="3" t="s">
        <v>178</v>
      </c>
      <c r="S33" s="2" t="s">
        <v>31</v>
      </c>
      <c r="T33" t="s">
        <v>32</v>
      </c>
    </row>
    <row r="34" ht="23" customHeight="1" spans="1:20">
      <c r="A34" s="2">
        <v>33</v>
      </c>
      <c r="B34" s="3" t="s">
        <v>183</v>
      </c>
      <c r="C34" s="2" t="s">
        <v>184</v>
      </c>
      <c r="D34" s="2" t="s">
        <v>21</v>
      </c>
      <c r="E34" s="2" t="s">
        <v>22</v>
      </c>
      <c r="F34" s="2" t="s">
        <v>180</v>
      </c>
      <c r="G34" s="2" t="s">
        <v>181</v>
      </c>
      <c r="H34" s="2" t="s">
        <v>128</v>
      </c>
      <c r="I34" s="2" t="s">
        <v>26</v>
      </c>
      <c r="J34" s="2" t="s">
        <v>27</v>
      </c>
      <c r="K34" s="2" t="s">
        <v>28</v>
      </c>
      <c r="L34" s="2" t="s">
        <v>29</v>
      </c>
      <c r="M34" s="2" t="s">
        <v>29</v>
      </c>
      <c r="N34" s="2" t="s">
        <v>29</v>
      </c>
      <c r="O34" s="2" t="s">
        <v>29</v>
      </c>
      <c r="P34" s="2" t="s">
        <v>182</v>
      </c>
      <c r="Q34" s="4" t="str">
        <f>HYPERLINK("http://weibo.com/5517723608/NmMaG8irL")</f>
        <v>http://weibo.com/5517723608/NmMaG8irL</v>
      </c>
      <c r="R34" s="3" t="s">
        <v>183</v>
      </c>
      <c r="S34" s="2" t="s">
        <v>31</v>
      </c>
      <c r="T34" t="s">
        <v>32</v>
      </c>
    </row>
    <row r="35" ht="23" customHeight="1" spans="1:20">
      <c r="A35" s="2">
        <v>34</v>
      </c>
      <c r="B35" s="3" t="s">
        <v>185</v>
      </c>
      <c r="C35" s="2" t="s">
        <v>186</v>
      </c>
      <c r="D35" s="2" t="s">
        <v>35</v>
      </c>
      <c r="E35" s="2" t="s">
        <v>22</v>
      </c>
      <c r="F35" s="2" t="s">
        <v>187</v>
      </c>
      <c r="G35" s="2" t="s">
        <v>188</v>
      </c>
      <c r="H35" s="2" t="s">
        <v>128</v>
      </c>
      <c r="I35" s="2" t="s">
        <v>26</v>
      </c>
      <c r="J35" s="2" t="s">
        <v>27</v>
      </c>
      <c r="K35" s="2" t="s">
        <v>28</v>
      </c>
      <c r="L35" s="2" t="s">
        <v>29</v>
      </c>
      <c r="M35" s="2" t="s">
        <v>29</v>
      </c>
      <c r="N35" s="2" t="s">
        <v>29</v>
      </c>
      <c r="O35" s="2" t="s">
        <v>29</v>
      </c>
      <c r="P35" s="2" t="s">
        <v>29</v>
      </c>
      <c r="Q35" s="4" t="str">
        <f>HYPERLINK("http://weibo.com/7807190958/NmKWQwzv8")</f>
        <v>http://weibo.com/7807190958/NmKWQwzv8</v>
      </c>
      <c r="R35" s="3" t="s">
        <v>185</v>
      </c>
      <c r="S35" s="2" t="s">
        <v>31</v>
      </c>
      <c r="T35" t="s">
        <v>32</v>
      </c>
    </row>
    <row r="36" ht="23" customHeight="1" spans="1:20">
      <c r="A36" s="2">
        <v>35</v>
      </c>
      <c r="B36" s="3" t="s">
        <v>51</v>
      </c>
      <c r="C36" s="2" t="s">
        <v>189</v>
      </c>
      <c r="D36" s="2" t="s">
        <v>35</v>
      </c>
      <c r="E36" s="2" t="s">
        <v>22</v>
      </c>
      <c r="F36" s="2" t="s">
        <v>190</v>
      </c>
      <c r="G36" s="2" t="s">
        <v>191</v>
      </c>
      <c r="H36" s="2" t="s">
        <v>192</v>
      </c>
      <c r="I36" s="2" t="s">
        <v>26</v>
      </c>
      <c r="J36" s="2" t="s">
        <v>27</v>
      </c>
      <c r="K36" s="2" t="s">
        <v>28</v>
      </c>
      <c r="L36" s="2" t="s">
        <v>29</v>
      </c>
      <c r="M36" s="2" t="s">
        <v>29</v>
      </c>
      <c r="N36" s="2" t="s">
        <v>29</v>
      </c>
      <c r="O36" s="2" t="s">
        <v>29</v>
      </c>
      <c r="P36" s="2" t="s">
        <v>193</v>
      </c>
      <c r="Q36" s="4" t="str">
        <f>HYPERLINK("http://weibo.com/6609278328/NmKOm4jwR")</f>
        <v>http://weibo.com/6609278328/NmKOm4jwR</v>
      </c>
      <c r="R36" s="3" t="s">
        <v>51</v>
      </c>
      <c r="S36" s="2" t="s">
        <v>31</v>
      </c>
      <c r="T36" t="s">
        <v>32</v>
      </c>
    </row>
    <row r="37" ht="23" customHeight="1" spans="1:20">
      <c r="A37" s="2">
        <v>36</v>
      </c>
      <c r="B37" s="3" t="s">
        <v>194</v>
      </c>
      <c r="C37" s="2" t="s">
        <v>195</v>
      </c>
      <c r="D37" s="2" t="s">
        <v>35</v>
      </c>
      <c r="E37" s="2" t="s">
        <v>22</v>
      </c>
      <c r="F37" s="2" t="s">
        <v>190</v>
      </c>
      <c r="G37" s="2" t="s">
        <v>191</v>
      </c>
      <c r="H37" s="2" t="s">
        <v>192</v>
      </c>
      <c r="I37" s="2" t="s">
        <v>26</v>
      </c>
      <c r="J37" s="2" t="s">
        <v>27</v>
      </c>
      <c r="K37" s="2" t="s">
        <v>28</v>
      </c>
      <c r="L37" s="2" t="s">
        <v>29</v>
      </c>
      <c r="M37" s="2" t="s">
        <v>29</v>
      </c>
      <c r="N37" s="2" t="s">
        <v>29</v>
      </c>
      <c r="O37" s="2" t="s">
        <v>29</v>
      </c>
      <c r="P37" s="2" t="s">
        <v>193</v>
      </c>
      <c r="Q37" s="4" t="str">
        <f>HYPERLINK("http://weibo.com/6609278328/NmKOkiVrE")</f>
        <v>http://weibo.com/6609278328/NmKOkiVrE</v>
      </c>
      <c r="R37" s="3" t="s">
        <v>194</v>
      </c>
      <c r="S37" s="2" t="s">
        <v>31</v>
      </c>
      <c r="T37" t="s">
        <v>32</v>
      </c>
    </row>
    <row r="38" ht="23" customHeight="1" spans="1:20">
      <c r="A38" s="2">
        <v>37</v>
      </c>
      <c r="B38" s="3" t="s">
        <v>46</v>
      </c>
      <c r="C38" s="2" t="s">
        <v>196</v>
      </c>
      <c r="D38" s="2" t="s">
        <v>35</v>
      </c>
      <c r="E38" s="2" t="s">
        <v>22</v>
      </c>
      <c r="F38" s="2" t="s">
        <v>197</v>
      </c>
      <c r="G38" s="2" t="s">
        <v>198</v>
      </c>
      <c r="H38" s="2" t="s">
        <v>65</v>
      </c>
      <c r="I38" s="2" t="s">
        <v>26</v>
      </c>
      <c r="J38" s="2" t="s">
        <v>27</v>
      </c>
      <c r="K38" s="2" t="s">
        <v>28</v>
      </c>
      <c r="L38" s="2" t="s">
        <v>29</v>
      </c>
      <c r="M38" s="2" t="s">
        <v>29</v>
      </c>
      <c r="N38" s="2" t="s">
        <v>29</v>
      </c>
      <c r="O38" s="2" t="s">
        <v>29</v>
      </c>
      <c r="P38" s="2" t="s">
        <v>29</v>
      </c>
      <c r="Q38" s="4" t="str">
        <f>HYPERLINK("http://weibo.com/7065560511/NmKsxgfCa")</f>
        <v>http://weibo.com/7065560511/NmKsxgfCa</v>
      </c>
      <c r="R38" s="3" t="s">
        <v>46</v>
      </c>
      <c r="S38" s="2" t="s">
        <v>31</v>
      </c>
      <c r="T38" t="s">
        <v>32</v>
      </c>
    </row>
    <row r="39" ht="23" customHeight="1" spans="1:20">
      <c r="A39" s="2">
        <v>38</v>
      </c>
      <c r="B39" s="3" t="s">
        <v>46</v>
      </c>
      <c r="C39" s="2" t="s">
        <v>199</v>
      </c>
      <c r="D39" s="2" t="s">
        <v>35</v>
      </c>
      <c r="E39" s="2" t="s">
        <v>22</v>
      </c>
      <c r="F39" s="2" t="s">
        <v>200</v>
      </c>
      <c r="G39" s="2" t="s">
        <v>201</v>
      </c>
      <c r="H39" s="2" t="s">
        <v>97</v>
      </c>
      <c r="I39" s="2" t="s">
        <v>26</v>
      </c>
      <c r="J39" s="2" t="s">
        <v>27</v>
      </c>
      <c r="K39" s="2" t="s">
        <v>28</v>
      </c>
      <c r="L39" s="2" t="s">
        <v>29</v>
      </c>
      <c r="M39" s="2" t="s">
        <v>29</v>
      </c>
      <c r="N39" s="2" t="s">
        <v>29</v>
      </c>
      <c r="O39" s="2" t="s">
        <v>29</v>
      </c>
      <c r="P39" s="2" t="s">
        <v>149</v>
      </c>
      <c r="Q39" s="4" t="str">
        <f>HYPERLINK("http://weibo.com/7373447781/NmK2I1bq3")</f>
        <v>http://weibo.com/7373447781/NmK2I1bq3</v>
      </c>
      <c r="R39" s="3" t="s">
        <v>46</v>
      </c>
      <c r="S39" s="2" t="s">
        <v>31</v>
      </c>
      <c r="T39" t="s">
        <v>32</v>
      </c>
    </row>
    <row r="40" ht="23" customHeight="1" spans="1:20">
      <c r="A40" s="2">
        <v>39</v>
      </c>
      <c r="B40" s="3" t="s">
        <v>51</v>
      </c>
      <c r="C40" s="2" t="s">
        <v>202</v>
      </c>
      <c r="D40" s="2" t="s">
        <v>35</v>
      </c>
      <c r="E40" s="2" t="s">
        <v>22</v>
      </c>
      <c r="F40" s="2" t="s">
        <v>203</v>
      </c>
      <c r="G40" s="2" t="s">
        <v>204</v>
      </c>
      <c r="H40" s="2" t="s">
        <v>205</v>
      </c>
      <c r="I40" s="2" t="s">
        <v>26</v>
      </c>
      <c r="J40" s="2" t="s">
        <v>27</v>
      </c>
      <c r="K40" s="2" t="s">
        <v>28</v>
      </c>
      <c r="L40" s="2" t="s">
        <v>29</v>
      </c>
      <c r="M40" s="2" t="s">
        <v>29</v>
      </c>
      <c r="N40" s="2" t="s">
        <v>29</v>
      </c>
      <c r="O40" s="2" t="s">
        <v>29</v>
      </c>
      <c r="P40" s="2" t="s">
        <v>206</v>
      </c>
      <c r="Q40" s="4" t="str">
        <f>HYPERLINK("http://weibo.com/5885437959/NmJGVg67A")</f>
        <v>http://weibo.com/5885437959/NmJGVg67A</v>
      </c>
      <c r="R40" s="3" t="s">
        <v>51</v>
      </c>
      <c r="S40" s="2" t="s">
        <v>31</v>
      </c>
      <c r="T40" t="s">
        <v>32</v>
      </c>
    </row>
    <row r="41" ht="23" customHeight="1" spans="1:20">
      <c r="A41" s="2">
        <v>40</v>
      </c>
      <c r="B41" s="3" t="s">
        <v>207</v>
      </c>
      <c r="C41" s="2" t="s">
        <v>208</v>
      </c>
      <c r="D41" s="2" t="s">
        <v>35</v>
      </c>
      <c r="E41" s="2" t="s">
        <v>22</v>
      </c>
      <c r="F41" s="2" t="s">
        <v>209</v>
      </c>
      <c r="G41" s="2" t="s">
        <v>210</v>
      </c>
      <c r="H41" s="2" t="s">
        <v>211</v>
      </c>
      <c r="I41" s="2" t="s">
        <v>26</v>
      </c>
      <c r="J41" s="2" t="s">
        <v>27</v>
      </c>
      <c r="K41" s="2" t="s">
        <v>28</v>
      </c>
      <c r="L41" s="2" t="s">
        <v>29</v>
      </c>
      <c r="M41" s="2" t="s">
        <v>29</v>
      </c>
      <c r="N41" s="2" t="s">
        <v>29</v>
      </c>
      <c r="O41" s="2" t="s">
        <v>29</v>
      </c>
      <c r="P41" s="2" t="s">
        <v>212</v>
      </c>
      <c r="Q41" s="4" t="str">
        <f>HYPERLINK("http://weibo.com/1752448184/NmJEddyqQ")</f>
        <v>http://weibo.com/1752448184/NmJEddyqQ</v>
      </c>
      <c r="R41" s="3" t="s">
        <v>207</v>
      </c>
      <c r="S41" s="2" t="s">
        <v>31</v>
      </c>
      <c r="T41" t="s">
        <v>32</v>
      </c>
    </row>
    <row r="42" ht="23" customHeight="1" spans="1:20">
      <c r="A42" s="2">
        <v>41</v>
      </c>
      <c r="B42" s="3" t="s">
        <v>213</v>
      </c>
      <c r="C42" s="2" t="s">
        <v>214</v>
      </c>
      <c r="D42" s="2" t="s">
        <v>21</v>
      </c>
      <c r="E42" s="2" t="s">
        <v>22</v>
      </c>
      <c r="F42" s="2" t="s">
        <v>215</v>
      </c>
      <c r="G42" s="2" t="s">
        <v>216</v>
      </c>
      <c r="H42" s="2" t="s">
        <v>80</v>
      </c>
      <c r="I42" s="2" t="s">
        <v>26</v>
      </c>
      <c r="J42" s="2" t="s">
        <v>27</v>
      </c>
      <c r="K42" s="2" t="s">
        <v>28</v>
      </c>
      <c r="L42" s="2" t="s">
        <v>29</v>
      </c>
      <c r="M42" s="2" t="s">
        <v>29</v>
      </c>
      <c r="N42" s="2" t="s">
        <v>29</v>
      </c>
      <c r="O42" s="2" t="s">
        <v>29</v>
      </c>
      <c r="P42" s="2" t="s">
        <v>217</v>
      </c>
      <c r="Q42" s="4" t="str">
        <f>HYPERLINK("http://weibo.com/7262682267/NmIiOoyGN")</f>
        <v>http://weibo.com/7262682267/NmIiOoyGN</v>
      </c>
      <c r="R42" s="3" t="s">
        <v>213</v>
      </c>
      <c r="S42" s="2" t="s">
        <v>31</v>
      </c>
      <c r="T42" t="s">
        <v>32</v>
      </c>
    </row>
    <row r="43" ht="23" customHeight="1" spans="1:20">
      <c r="A43" s="2">
        <v>42</v>
      </c>
      <c r="B43" s="3" t="s">
        <v>46</v>
      </c>
      <c r="C43" s="2" t="s">
        <v>218</v>
      </c>
      <c r="D43" s="2" t="s">
        <v>35</v>
      </c>
      <c r="E43" s="2" t="s">
        <v>22</v>
      </c>
      <c r="F43" s="2" t="s">
        <v>219</v>
      </c>
      <c r="G43" s="2" t="s">
        <v>220</v>
      </c>
      <c r="H43" s="2" t="s">
        <v>44</v>
      </c>
      <c r="I43" s="2" t="s">
        <v>26</v>
      </c>
      <c r="J43" s="2" t="s">
        <v>27</v>
      </c>
      <c r="K43" s="2" t="s">
        <v>28</v>
      </c>
      <c r="L43" s="2" t="s">
        <v>29</v>
      </c>
      <c r="M43" s="2" t="s">
        <v>29</v>
      </c>
      <c r="N43" s="2" t="s">
        <v>29</v>
      </c>
      <c r="O43" s="2" t="s">
        <v>29</v>
      </c>
      <c r="P43" s="2" t="s">
        <v>221</v>
      </c>
      <c r="Q43" s="4" t="str">
        <f>HYPERLINK("http://weibo.com/6576020362/NmFBI7EhC")</f>
        <v>http://weibo.com/6576020362/NmFBI7EhC</v>
      </c>
      <c r="R43" s="3" t="s">
        <v>46</v>
      </c>
      <c r="S43" s="2" t="s">
        <v>31</v>
      </c>
      <c r="T43" t="s">
        <v>32</v>
      </c>
    </row>
    <row r="44" ht="23" customHeight="1" spans="1:20">
      <c r="A44" s="2">
        <v>43</v>
      </c>
      <c r="B44" s="3" t="s">
        <v>150</v>
      </c>
      <c r="C44" s="2" t="s">
        <v>222</v>
      </c>
      <c r="D44" s="2" t="s">
        <v>35</v>
      </c>
      <c r="E44" s="2" t="s">
        <v>22</v>
      </c>
      <c r="F44" s="2" t="s">
        <v>223</v>
      </c>
      <c r="G44" s="2" t="s">
        <v>224</v>
      </c>
      <c r="H44" s="2" t="s">
        <v>225</v>
      </c>
      <c r="I44" s="2" t="s">
        <v>26</v>
      </c>
      <c r="J44" s="2" t="s">
        <v>27</v>
      </c>
      <c r="K44" s="2" t="s">
        <v>28</v>
      </c>
      <c r="L44" s="2" t="s">
        <v>29</v>
      </c>
      <c r="M44" s="2" t="s">
        <v>29</v>
      </c>
      <c r="N44" s="2" t="s">
        <v>29</v>
      </c>
      <c r="O44" s="2" t="s">
        <v>29</v>
      </c>
      <c r="P44" s="2" t="s">
        <v>226</v>
      </c>
      <c r="Q44" s="4" t="str">
        <f>HYPERLINK("http://weibo.com/3089484641/NmF2lfH4u")</f>
        <v>http://weibo.com/3089484641/NmF2lfH4u</v>
      </c>
      <c r="R44" s="3" t="s">
        <v>150</v>
      </c>
      <c r="S44" s="2" t="s">
        <v>31</v>
      </c>
      <c r="T44" t="s">
        <v>32</v>
      </c>
    </row>
    <row r="45" ht="23" customHeight="1" spans="1:20">
      <c r="A45" s="2">
        <v>44</v>
      </c>
      <c r="B45" s="3" t="s">
        <v>227</v>
      </c>
      <c r="C45" s="2" t="s">
        <v>228</v>
      </c>
      <c r="D45" s="2" t="s">
        <v>35</v>
      </c>
      <c r="E45" s="2" t="s">
        <v>22</v>
      </c>
      <c r="F45" s="2" t="s">
        <v>229</v>
      </c>
      <c r="G45" s="2" t="s">
        <v>230</v>
      </c>
      <c r="H45" s="2" t="s">
        <v>176</v>
      </c>
      <c r="I45" s="2" t="s">
        <v>26</v>
      </c>
      <c r="J45" s="2" t="s">
        <v>27</v>
      </c>
      <c r="K45" s="2" t="s">
        <v>28</v>
      </c>
      <c r="L45" s="2" t="s">
        <v>29</v>
      </c>
      <c r="M45" s="2" t="s">
        <v>29</v>
      </c>
      <c r="N45" s="2" t="s">
        <v>29</v>
      </c>
      <c r="O45" s="2" t="s">
        <v>29</v>
      </c>
      <c r="P45" s="2" t="s">
        <v>30</v>
      </c>
      <c r="Q45" s="4" t="str">
        <f>HYPERLINK("http://weibo.com/7859855721/NmEMbuiB2")</f>
        <v>http://weibo.com/7859855721/NmEMbuiB2</v>
      </c>
      <c r="R45" s="3" t="s">
        <v>227</v>
      </c>
      <c r="S45" s="2" t="s">
        <v>31</v>
      </c>
      <c r="T45" t="s">
        <v>32</v>
      </c>
    </row>
    <row r="46" ht="23" customHeight="1" spans="1:20">
      <c r="A46" s="2">
        <v>45</v>
      </c>
      <c r="B46" s="3" t="s">
        <v>231</v>
      </c>
      <c r="C46" s="2" t="s">
        <v>232</v>
      </c>
      <c r="D46" s="2" t="s">
        <v>35</v>
      </c>
      <c r="E46" s="2" t="s">
        <v>22</v>
      </c>
      <c r="F46" s="2" t="s">
        <v>233</v>
      </c>
      <c r="G46" s="2" t="s">
        <v>234</v>
      </c>
      <c r="H46" s="2" t="s">
        <v>235</v>
      </c>
      <c r="I46" s="2" t="s">
        <v>26</v>
      </c>
      <c r="J46" s="2" t="s">
        <v>27</v>
      </c>
      <c r="K46" s="2" t="s">
        <v>28</v>
      </c>
      <c r="L46" s="2" t="s">
        <v>29</v>
      </c>
      <c r="M46" s="2" t="s">
        <v>29</v>
      </c>
      <c r="N46" s="2" t="s">
        <v>29</v>
      </c>
      <c r="O46" s="2" t="s">
        <v>29</v>
      </c>
      <c r="P46" s="2" t="s">
        <v>236</v>
      </c>
      <c r="Q46" s="4" t="str">
        <f>HYPERLINK("http://weibo.com/5239476431/NmEKc0FzG")</f>
        <v>http://weibo.com/5239476431/NmEKc0FzG</v>
      </c>
      <c r="R46" s="3" t="s">
        <v>231</v>
      </c>
      <c r="S46" s="2" t="s">
        <v>31</v>
      </c>
      <c r="T46" t="s">
        <v>32</v>
      </c>
    </row>
    <row r="47" ht="23" customHeight="1" spans="1:20">
      <c r="A47" s="2">
        <v>46</v>
      </c>
      <c r="B47" s="3" t="s">
        <v>237</v>
      </c>
      <c r="C47" s="2" t="s">
        <v>238</v>
      </c>
      <c r="D47" s="2" t="s">
        <v>35</v>
      </c>
      <c r="E47" s="2" t="s">
        <v>22</v>
      </c>
      <c r="F47" s="2" t="s">
        <v>239</v>
      </c>
      <c r="G47" s="2" t="s">
        <v>240</v>
      </c>
      <c r="H47" s="2" t="s">
        <v>38</v>
      </c>
      <c r="I47" s="2" t="s">
        <v>26</v>
      </c>
      <c r="J47" s="2" t="s">
        <v>27</v>
      </c>
      <c r="K47" s="2" t="s">
        <v>28</v>
      </c>
      <c r="L47" s="2" t="s">
        <v>29</v>
      </c>
      <c r="M47" s="2" t="s">
        <v>29</v>
      </c>
      <c r="N47" s="2" t="s">
        <v>29</v>
      </c>
      <c r="O47" s="2" t="s">
        <v>29</v>
      </c>
      <c r="P47" s="2" t="s">
        <v>241</v>
      </c>
      <c r="Q47" s="4" t="str">
        <f>HYPERLINK("http://weibo.com/5621995324/NmEpde7hp")</f>
        <v>http://weibo.com/5621995324/NmEpde7hp</v>
      </c>
      <c r="R47" s="3" t="s">
        <v>237</v>
      </c>
      <c r="S47" s="2" t="s">
        <v>31</v>
      </c>
      <c r="T47" t="s">
        <v>32</v>
      </c>
    </row>
    <row r="48" ht="23" customHeight="1" spans="1:20">
      <c r="A48" s="2">
        <v>47</v>
      </c>
      <c r="B48" s="3" t="s">
        <v>242</v>
      </c>
      <c r="C48" s="2" t="s">
        <v>243</v>
      </c>
      <c r="D48" s="2" t="s">
        <v>35</v>
      </c>
      <c r="E48" s="2" t="s">
        <v>22</v>
      </c>
      <c r="F48" s="2" t="s">
        <v>244</v>
      </c>
      <c r="G48" s="2" t="s">
        <v>245</v>
      </c>
      <c r="H48" s="2" t="s">
        <v>97</v>
      </c>
      <c r="I48" s="2" t="s">
        <v>26</v>
      </c>
      <c r="J48" s="2" t="s">
        <v>27</v>
      </c>
      <c r="K48" s="2" t="s">
        <v>28</v>
      </c>
      <c r="L48" s="2" t="s">
        <v>29</v>
      </c>
      <c r="M48" s="2" t="s">
        <v>29</v>
      </c>
      <c r="N48" s="2" t="s">
        <v>29</v>
      </c>
      <c r="O48" s="2" t="s">
        <v>29</v>
      </c>
      <c r="P48" s="2" t="s">
        <v>246</v>
      </c>
      <c r="Q48" s="4" t="str">
        <f>HYPERLINK("http://weibo.com/7406868758/NmE6HkqQJ")</f>
        <v>http://weibo.com/7406868758/NmE6HkqQJ</v>
      </c>
      <c r="R48" s="3" t="s">
        <v>242</v>
      </c>
      <c r="S48" s="2" t="s">
        <v>31</v>
      </c>
      <c r="T48" t="s">
        <v>32</v>
      </c>
    </row>
    <row r="49" ht="23" customHeight="1" spans="1:20">
      <c r="A49" s="2">
        <v>48</v>
      </c>
      <c r="B49" s="3" t="s">
        <v>46</v>
      </c>
      <c r="C49" s="2" t="s">
        <v>247</v>
      </c>
      <c r="D49" s="2" t="s">
        <v>35</v>
      </c>
      <c r="E49" s="2" t="s">
        <v>22</v>
      </c>
      <c r="F49" s="2" t="s">
        <v>248</v>
      </c>
      <c r="G49" s="2" t="s">
        <v>249</v>
      </c>
      <c r="H49" s="2" t="s">
        <v>38</v>
      </c>
      <c r="I49" s="2" t="s">
        <v>26</v>
      </c>
      <c r="J49" s="2" t="s">
        <v>27</v>
      </c>
      <c r="K49" s="2" t="s">
        <v>28</v>
      </c>
      <c r="L49" s="2" t="s">
        <v>29</v>
      </c>
      <c r="M49" s="2" t="s">
        <v>29</v>
      </c>
      <c r="N49" s="2" t="s">
        <v>29</v>
      </c>
      <c r="O49" s="2" t="s">
        <v>29</v>
      </c>
      <c r="P49" s="2" t="s">
        <v>250</v>
      </c>
      <c r="Q49" s="4" t="str">
        <f>HYPERLINK("http://weibo.com/7275267187/NmDV5qNJx")</f>
        <v>http://weibo.com/7275267187/NmDV5qNJx</v>
      </c>
      <c r="R49" s="3" t="s">
        <v>46</v>
      </c>
      <c r="S49" s="2" t="s">
        <v>31</v>
      </c>
      <c r="T49" t="s">
        <v>32</v>
      </c>
    </row>
    <row r="50" ht="23" customHeight="1" spans="1:20">
      <c r="A50" s="2">
        <v>49</v>
      </c>
      <c r="B50" s="3" t="s">
        <v>251</v>
      </c>
      <c r="C50" s="2" t="s">
        <v>252</v>
      </c>
      <c r="D50" s="2" t="s">
        <v>21</v>
      </c>
      <c r="E50" s="2" t="s">
        <v>22</v>
      </c>
      <c r="F50" s="2" t="s">
        <v>253</v>
      </c>
      <c r="G50" s="2" t="s">
        <v>254</v>
      </c>
      <c r="H50" s="2" t="s">
        <v>255</v>
      </c>
      <c r="I50" s="2" t="s">
        <v>26</v>
      </c>
      <c r="J50" s="2" t="s">
        <v>27</v>
      </c>
      <c r="K50" s="2" t="s">
        <v>28</v>
      </c>
      <c r="L50" s="2" t="s">
        <v>29</v>
      </c>
      <c r="M50" s="2" t="s">
        <v>29</v>
      </c>
      <c r="N50" s="2" t="s">
        <v>29</v>
      </c>
      <c r="O50" s="2" t="s">
        <v>29</v>
      </c>
      <c r="P50" s="2" t="s">
        <v>256</v>
      </c>
      <c r="Q50" s="4" t="str">
        <f>HYPERLINK("http://weibo.com/5660427815/NmDJUtXdz")</f>
        <v>http://weibo.com/5660427815/NmDJUtXdz</v>
      </c>
      <c r="R50" s="3" t="s">
        <v>251</v>
      </c>
      <c r="S50" s="2" t="s">
        <v>31</v>
      </c>
      <c r="T50" t="s">
        <v>32</v>
      </c>
    </row>
    <row r="51" ht="23" customHeight="1" spans="1:20">
      <c r="A51" s="2">
        <v>50</v>
      </c>
      <c r="B51" s="3" t="s">
        <v>46</v>
      </c>
      <c r="C51" s="2" t="s">
        <v>257</v>
      </c>
      <c r="D51" s="2" t="s">
        <v>35</v>
      </c>
      <c r="E51" s="2" t="s">
        <v>22</v>
      </c>
      <c r="F51" s="2" t="s">
        <v>258</v>
      </c>
      <c r="G51" s="2" t="s">
        <v>259</v>
      </c>
      <c r="H51" s="2" t="s">
        <v>260</v>
      </c>
      <c r="I51" s="2" t="s">
        <v>26</v>
      </c>
      <c r="J51" s="2" t="s">
        <v>27</v>
      </c>
      <c r="K51" s="2" t="s">
        <v>28</v>
      </c>
      <c r="L51" s="2" t="s">
        <v>29</v>
      </c>
      <c r="M51" s="2" t="s">
        <v>29</v>
      </c>
      <c r="N51" s="2" t="s">
        <v>29</v>
      </c>
      <c r="O51" s="2" t="s">
        <v>29</v>
      </c>
      <c r="P51" s="2" t="s">
        <v>160</v>
      </c>
      <c r="Q51" s="4" t="str">
        <f>HYPERLINK("http://weibo.com/7002214142/NmDh7vqYh")</f>
        <v>http://weibo.com/7002214142/NmDh7vqYh</v>
      </c>
      <c r="R51" s="3" t="s">
        <v>46</v>
      </c>
      <c r="S51" s="2" t="s">
        <v>31</v>
      </c>
      <c r="T51" t="s">
        <v>32</v>
      </c>
    </row>
    <row r="52" ht="23" customHeight="1" spans="1:20">
      <c r="A52" s="2">
        <v>51</v>
      </c>
      <c r="B52" s="3" t="s">
        <v>261</v>
      </c>
      <c r="C52" s="2" t="s">
        <v>262</v>
      </c>
      <c r="D52" s="2" t="s">
        <v>21</v>
      </c>
      <c r="E52" s="2" t="s">
        <v>22</v>
      </c>
      <c r="F52" s="2" t="s">
        <v>263</v>
      </c>
      <c r="G52" s="2" t="s">
        <v>264</v>
      </c>
      <c r="H52" s="2" t="s">
        <v>265</v>
      </c>
      <c r="I52" s="2" t="s">
        <v>26</v>
      </c>
      <c r="J52" s="2" t="s">
        <v>27</v>
      </c>
      <c r="K52" s="2" t="s">
        <v>28</v>
      </c>
      <c r="L52" s="2" t="s">
        <v>29</v>
      </c>
      <c r="M52" s="2" t="s">
        <v>29</v>
      </c>
      <c r="N52" s="2" t="s">
        <v>29</v>
      </c>
      <c r="O52" s="2" t="s">
        <v>29</v>
      </c>
      <c r="P52" s="2" t="s">
        <v>266</v>
      </c>
      <c r="Q52" s="4" t="str">
        <f>HYPERLINK("http://weibo.com/2396989315/NmD36nqOH")</f>
        <v>http://weibo.com/2396989315/NmD36nqOH</v>
      </c>
      <c r="R52" s="3" t="s">
        <v>261</v>
      </c>
      <c r="S52" s="2" t="s">
        <v>31</v>
      </c>
      <c r="T52" t="s">
        <v>32</v>
      </c>
    </row>
    <row r="53" ht="23" customHeight="1" spans="1:20">
      <c r="A53" s="2">
        <v>52</v>
      </c>
      <c r="B53" s="3" t="s">
        <v>267</v>
      </c>
      <c r="C53" s="2" t="s">
        <v>268</v>
      </c>
      <c r="D53" s="2" t="s">
        <v>21</v>
      </c>
      <c r="E53" s="2" t="s">
        <v>22</v>
      </c>
      <c r="F53" s="2" t="s">
        <v>269</v>
      </c>
      <c r="G53" s="2" t="s">
        <v>270</v>
      </c>
      <c r="H53" s="2" t="s">
        <v>103</v>
      </c>
      <c r="I53" s="2" t="s">
        <v>26</v>
      </c>
      <c r="J53" s="2" t="s">
        <v>27</v>
      </c>
      <c r="K53" s="2" t="s">
        <v>28</v>
      </c>
      <c r="L53" s="2" t="s">
        <v>29</v>
      </c>
      <c r="M53" s="2" t="s">
        <v>29</v>
      </c>
      <c r="N53" s="2" t="s">
        <v>29</v>
      </c>
      <c r="O53" s="2" t="s">
        <v>29</v>
      </c>
      <c r="P53" s="2" t="s">
        <v>271</v>
      </c>
      <c r="Q53" s="4" t="str">
        <f>HYPERLINK("http://weibo.com/7441473638/NmD1n6CY3")</f>
        <v>http://weibo.com/7441473638/NmD1n6CY3</v>
      </c>
      <c r="R53" s="3" t="s">
        <v>267</v>
      </c>
      <c r="S53" s="2" t="s">
        <v>31</v>
      </c>
      <c r="T53" t="s">
        <v>32</v>
      </c>
    </row>
    <row r="54" ht="23" customHeight="1" spans="1:20">
      <c r="A54" s="2">
        <v>53</v>
      </c>
      <c r="B54" s="3" t="s">
        <v>272</v>
      </c>
      <c r="C54" s="2" t="s">
        <v>273</v>
      </c>
      <c r="D54" s="2" t="s">
        <v>21</v>
      </c>
      <c r="E54" s="2" t="s">
        <v>22</v>
      </c>
      <c r="F54" s="2" t="s">
        <v>274</v>
      </c>
      <c r="G54" s="2" t="s">
        <v>275</v>
      </c>
      <c r="H54" s="2" t="s">
        <v>55</v>
      </c>
      <c r="I54" s="2" t="s">
        <v>26</v>
      </c>
      <c r="J54" s="2" t="s">
        <v>27</v>
      </c>
      <c r="K54" s="2" t="s">
        <v>28</v>
      </c>
      <c r="L54" s="2" t="s">
        <v>29</v>
      </c>
      <c r="M54" s="2" t="s">
        <v>29</v>
      </c>
      <c r="N54" s="2" t="s">
        <v>29</v>
      </c>
      <c r="O54" s="2" t="s">
        <v>29</v>
      </c>
      <c r="P54" s="2" t="s">
        <v>276</v>
      </c>
      <c r="Q54" s="4" t="str">
        <f>HYPERLINK("http://weibo.com/7301941289/NmCY71Tu9")</f>
        <v>http://weibo.com/7301941289/NmCY71Tu9</v>
      </c>
      <c r="R54" s="3" t="s">
        <v>272</v>
      </c>
      <c r="S54" s="2" t="s">
        <v>31</v>
      </c>
      <c r="T54" t="s">
        <v>32</v>
      </c>
    </row>
    <row r="55" ht="23" customHeight="1" spans="1:20">
      <c r="A55" s="2">
        <v>54</v>
      </c>
      <c r="B55" s="3" t="s">
        <v>277</v>
      </c>
      <c r="C55" s="2" t="s">
        <v>278</v>
      </c>
      <c r="D55" s="2" t="s">
        <v>21</v>
      </c>
      <c r="E55" s="2" t="s">
        <v>22</v>
      </c>
      <c r="F55" s="2" t="s">
        <v>279</v>
      </c>
      <c r="G55" s="2" t="s">
        <v>280</v>
      </c>
      <c r="H55" s="2" t="s">
        <v>25</v>
      </c>
      <c r="I55" s="2" t="s">
        <v>26</v>
      </c>
      <c r="J55" s="2" t="s">
        <v>27</v>
      </c>
      <c r="K55" s="2" t="s">
        <v>28</v>
      </c>
      <c r="L55" s="2" t="s">
        <v>29</v>
      </c>
      <c r="M55" s="2" t="s">
        <v>29</v>
      </c>
      <c r="N55" s="2" t="s">
        <v>29</v>
      </c>
      <c r="O55" s="2" t="s">
        <v>29</v>
      </c>
      <c r="P55" s="2" t="s">
        <v>281</v>
      </c>
      <c r="Q55" s="4" t="str">
        <f>HYPERLINK("http://weibo.com/3821034747/NmCBIz1ZB")</f>
        <v>http://weibo.com/3821034747/NmCBIz1ZB</v>
      </c>
      <c r="R55" s="3" t="s">
        <v>277</v>
      </c>
      <c r="S55" s="2" t="s">
        <v>31</v>
      </c>
      <c r="T55" t="s">
        <v>32</v>
      </c>
    </row>
    <row r="56" ht="23" customHeight="1" spans="1:20">
      <c r="A56" s="2">
        <v>55</v>
      </c>
      <c r="B56" s="3" t="s">
        <v>282</v>
      </c>
      <c r="C56" s="2" t="s">
        <v>283</v>
      </c>
      <c r="D56" s="2" t="s">
        <v>21</v>
      </c>
      <c r="E56" s="2" t="s">
        <v>22</v>
      </c>
      <c r="F56" s="2" t="s">
        <v>284</v>
      </c>
      <c r="G56" s="2" t="s">
        <v>285</v>
      </c>
      <c r="H56" s="2" t="s">
        <v>97</v>
      </c>
      <c r="I56" s="2" t="s">
        <v>26</v>
      </c>
      <c r="J56" s="2" t="s">
        <v>27</v>
      </c>
      <c r="K56" s="2" t="s">
        <v>28</v>
      </c>
      <c r="L56" s="2" t="s">
        <v>29</v>
      </c>
      <c r="M56" s="2" t="s">
        <v>29</v>
      </c>
      <c r="N56" s="2" t="s">
        <v>29</v>
      </c>
      <c r="O56" s="2" t="s">
        <v>29</v>
      </c>
      <c r="P56" s="2" t="s">
        <v>286</v>
      </c>
      <c r="Q56" s="4" t="str">
        <f>HYPERLINK("http://weibo.com/1762056955/NmCnZrpWE")</f>
        <v>http://weibo.com/1762056955/NmCnZrpWE</v>
      </c>
      <c r="R56" s="3" t="s">
        <v>282</v>
      </c>
      <c r="S56" s="2" t="s">
        <v>31</v>
      </c>
      <c r="T56" t="s">
        <v>32</v>
      </c>
    </row>
    <row r="57" ht="23" customHeight="1" spans="1:20">
      <c r="A57" s="2">
        <v>56</v>
      </c>
      <c r="B57" s="3" t="s">
        <v>194</v>
      </c>
      <c r="C57" s="2" t="s">
        <v>287</v>
      </c>
      <c r="D57" s="2" t="s">
        <v>35</v>
      </c>
      <c r="E57" s="2" t="s">
        <v>22</v>
      </c>
      <c r="F57" s="2" t="s">
        <v>288</v>
      </c>
      <c r="G57" s="2" t="s">
        <v>289</v>
      </c>
      <c r="H57" s="2" t="s">
        <v>143</v>
      </c>
      <c r="I57" s="2" t="s">
        <v>26</v>
      </c>
      <c r="J57" s="2" t="s">
        <v>27</v>
      </c>
      <c r="K57" s="2" t="s">
        <v>28</v>
      </c>
      <c r="L57" s="2" t="s">
        <v>29</v>
      </c>
      <c r="M57" s="2" t="s">
        <v>29</v>
      </c>
      <c r="N57" s="2" t="s">
        <v>29</v>
      </c>
      <c r="O57" s="2" t="s">
        <v>29</v>
      </c>
      <c r="P57" s="2" t="s">
        <v>290</v>
      </c>
      <c r="Q57" s="4" t="str">
        <f>HYPERLINK("http://weibo.com/6338227210/NmCgC7Npe")</f>
        <v>http://weibo.com/6338227210/NmCgC7Npe</v>
      </c>
      <c r="R57" s="3" t="s">
        <v>194</v>
      </c>
      <c r="S57" s="2" t="s">
        <v>31</v>
      </c>
      <c r="T57" t="s">
        <v>32</v>
      </c>
    </row>
    <row r="58" ht="23" customHeight="1" spans="1:20">
      <c r="A58" s="2">
        <v>57</v>
      </c>
      <c r="B58" s="3" t="s">
        <v>291</v>
      </c>
      <c r="C58" s="2" t="s">
        <v>292</v>
      </c>
      <c r="D58" s="2" t="s">
        <v>21</v>
      </c>
      <c r="E58" s="2" t="s">
        <v>22</v>
      </c>
      <c r="F58" s="2" t="s">
        <v>293</v>
      </c>
      <c r="G58" s="2" t="s">
        <v>294</v>
      </c>
      <c r="H58" s="2" t="s">
        <v>91</v>
      </c>
      <c r="I58" s="2" t="s">
        <v>26</v>
      </c>
      <c r="J58" s="2" t="s">
        <v>27</v>
      </c>
      <c r="K58" s="2" t="s">
        <v>28</v>
      </c>
      <c r="L58" s="2" t="s">
        <v>29</v>
      </c>
      <c r="M58" s="2" t="s">
        <v>29</v>
      </c>
      <c r="N58" s="2" t="s">
        <v>29</v>
      </c>
      <c r="O58" s="2" t="s">
        <v>29</v>
      </c>
      <c r="P58" s="2" t="s">
        <v>295</v>
      </c>
      <c r="Q58" s="4" t="str">
        <f>HYPERLINK("http://weibo.com/5261965622/NmCenqYcs")</f>
        <v>http://weibo.com/5261965622/NmCenqYcs</v>
      </c>
      <c r="R58" s="3" t="s">
        <v>291</v>
      </c>
      <c r="S58" s="2" t="s">
        <v>31</v>
      </c>
      <c r="T58" t="s">
        <v>32</v>
      </c>
    </row>
    <row r="59" ht="23" customHeight="1" spans="1:20">
      <c r="A59" s="2">
        <v>58</v>
      </c>
      <c r="B59" s="3" t="s">
        <v>296</v>
      </c>
      <c r="C59" s="2" t="s">
        <v>297</v>
      </c>
      <c r="D59" s="2" t="s">
        <v>21</v>
      </c>
      <c r="E59" s="2" t="s">
        <v>22</v>
      </c>
      <c r="F59" s="2" t="s">
        <v>298</v>
      </c>
      <c r="G59" s="2" t="s">
        <v>299</v>
      </c>
      <c r="H59" s="2" t="s">
        <v>211</v>
      </c>
      <c r="I59" s="2" t="s">
        <v>26</v>
      </c>
      <c r="J59" s="2" t="s">
        <v>27</v>
      </c>
      <c r="K59" s="2" t="s">
        <v>28</v>
      </c>
      <c r="L59" s="2" t="s">
        <v>29</v>
      </c>
      <c r="M59" s="2" t="s">
        <v>29</v>
      </c>
      <c r="N59" s="2" t="s">
        <v>29</v>
      </c>
      <c r="O59" s="2" t="s">
        <v>29</v>
      </c>
      <c r="P59" s="2" t="s">
        <v>300</v>
      </c>
      <c r="Q59" s="4" t="str">
        <f>HYPERLINK("http://weibo.com/5744517185/NmCdBg1xt")</f>
        <v>http://weibo.com/5744517185/NmCdBg1xt</v>
      </c>
      <c r="R59" s="3" t="s">
        <v>296</v>
      </c>
      <c r="S59" s="2" t="s">
        <v>31</v>
      </c>
      <c r="T59" t="s">
        <v>32</v>
      </c>
    </row>
    <row r="60" ht="23" customHeight="1" spans="1:20">
      <c r="A60" s="2">
        <v>59</v>
      </c>
      <c r="B60" s="3" t="s">
        <v>301</v>
      </c>
      <c r="C60" s="2" t="s">
        <v>302</v>
      </c>
      <c r="D60" s="2" t="s">
        <v>35</v>
      </c>
      <c r="E60" s="2" t="s">
        <v>22</v>
      </c>
      <c r="F60" s="2" t="s">
        <v>303</v>
      </c>
      <c r="G60" s="2" t="s">
        <v>304</v>
      </c>
      <c r="H60" s="2" t="s">
        <v>97</v>
      </c>
      <c r="I60" s="2" t="s">
        <v>26</v>
      </c>
      <c r="J60" s="2" t="s">
        <v>27</v>
      </c>
      <c r="K60" s="2" t="s">
        <v>28</v>
      </c>
      <c r="L60" s="2" t="s">
        <v>29</v>
      </c>
      <c r="M60" s="2" t="s">
        <v>29</v>
      </c>
      <c r="N60" s="2" t="s">
        <v>29</v>
      </c>
      <c r="O60" s="2" t="s">
        <v>29</v>
      </c>
      <c r="P60" s="2" t="s">
        <v>29</v>
      </c>
      <c r="Q60" s="4" t="str">
        <f>HYPERLINK("http://weibo.com/7846399660/NmBzz9cfU")</f>
        <v>http://weibo.com/7846399660/NmBzz9cfU</v>
      </c>
      <c r="R60" s="3" t="s">
        <v>301</v>
      </c>
      <c r="S60" s="2" t="s">
        <v>31</v>
      </c>
      <c r="T60" t="s">
        <v>32</v>
      </c>
    </row>
    <row r="61" ht="23" customHeight="1" spans="1:20">
      <c r="A61" s="2">
        <v>60</v>
      </c>
      <c r="B61" s="3" t="s">
        <v>305</v>
      </c>
      <c r="C61" s="2" t="s">
        <v>306</v>
      </c>
      <c r="D61" s="2" t="s">
        <v>35</v>
      </c>
      <c r="E61" s="2" t="s">
        <v>22</v>
      </c>
      <c r="F61" s="2" t="s">
        <v>307</v>
      </c>
      <c r="G61" s="2" t="s">
        <v>308</v>
      </c>
      <c r="H61" s="2" t="s">
        <v>97</v>
      </c>
      <c r="I61" s="2" t="s">
        <v>26</v>
      </c>
      <c r="J61" s="2" t="s">
        <v>27</v>
      </c>
      <c r="K61" s="2" t="s">
        <v>28</v>
      </c>
      <c r="L61" s="2" t="s">
        <v>29</v>
      </c>
      <c r="M61" s="2" t="s">
        <v>29</v>
      </c>
      <c r="N61" s="2" t="s">
        <v>29</v>
      </c>
      <c r="O61" s="2" t="s">
        <v>29</v>
      </c>
      <c r="P61" s="2" t="s">
        <v>309</v>
      </c>
      <c r="Q61" s="4" t="str">
        <f>HYPERLINK("http://weibo.com/2832661901/NmBmjETqv")</f>
        <v>http://weibo.com/2832661901/NmBmjETqv</v>
      </c>
      <c r="R61" s="3" t="s">
        <v>305</v>
      </c>
      <c r="S61" s="2" t="s">
        <v>31</v>
      </c>
      <c r="T61" t="s">
        <v>32</v>
      </c>
    </row>
    <row r="62" ht="23" customHeight="1" spans="1:20">
      <c r="A62" s="2">
        <v>61</v>
      </c>
      <c r="B62" s="3" t="s">
        <v>310</v>
      </c>
      <c r="C62" s="2" t="s">
        <v>311</v>
      </c>
      <c r="D62" s="2" t="s">
        <v>21</v>
      </c>
      <c r="E62" s="2" t="s">
        <v>22</v>
      </c>
      <c r="F62" s="2" t="s">
        <v>312</v>
      </c>
      <c r="G62" s="2" t="s">
        <v>313</v>
      </c>
      <c r="H62" s="2" t="s">
        <v>103</v>
      </c>
      <c r="I62" s="2" t="s">
        <v>26</v>
      </c>
      <c r="J62" s="2" t="s">
        <v>27</v>
      </c>
      <c r="K62" s="2" t="s">
        <v>28</v>
      </c>
      <c r="L62" s="2" t="s">
        <v>29</v>
      </c>
      <c r="M62" s="2" t="s">
        <v>29</v>
      </c>
      <c r="N62" s="2" t="s">
        <v>29</v>
      </c>
      <c r="O62" s="2" t="s">
        <v>29</v>
      </c>
      <c r="P62" s="2" t="s">
        <v>314</v>
      </c>
      <c r="Q62" s="4" t="str">
        <f>HYPERLINK("http://weibo.com/7799761556/NmBmjoocs")</f>
        <v>http://weibo.com/7799761556/NmBmjoocs</v>
      </c>
      <c r="R62" s="3" t="s">
        <v>310</v>
      </c>
      <c r="S62" s="2" t="s">
        <v>31</v>
      </c>
      <c r="T62" t="s">
        <v>32</v>
      </c>
    </row>
    <row r="63" ht="23" customHeight="1" spans="1:20">
      <c r="A63" s="2">
        <v>62</v>
      </c>
      <c r="B63" s="3" t="s">
        <v>315</v>
      </c>
      <c r="C63" s="2" t="s">
        <v>316</v>
      </c>
      <c r="D63" s="2" t="s">
        <v>35</v>
      </c>
      <c r="E63" s="2" t="s">
        <v>22</v>
      </c>
      <c r="F63" s="2" t="s">
        <v>317</v>
      </c>
      <c r="G63" s="2" t="s">
        <v>318</v>
      </c>
      <c r="H63" s="2" t="s">
        <v>80</v>
      </c>
      <c r="I63" s="2" t="s">
        <v>26</v>
      </c>
      <c r="J63" s="2" t="s">
        <v>27</v>
      </c>
      <c r="K63" s="2" t="s">
        <v>28</v>
      </c>
      <c r="L63" s="2" t="s">
        <v>29</v>
      </c>
      <c r="M63" s="2" t="s">
        <v>29</v>
      </c>
      <c r="N63" s="2" t="s">
        <v>29</v>
      </c>
      <c r="O63" s="2" t="s">
        <v>29</v>
      </c>
      <c r="P63" s="2" t="s">
        <v>319</v>
      </c>
      <c r="Q63" s="4" t="str">
        <f>HYPERLINK("http://weibo.com/6012324646/NmBfZA3O3")</f>
        <v>http://weibo.com/6012324646/NmBfZA3O3</v>
      </c>
      <c r="R63" s="3" t="s">
        <v>315</v>
      </c>
      <c r="S63" s="2" t="s">
        <v>31</v>
      </c>
      <c r="T63" t="s">
        <v>32</v>
      </c>
    </row>
    <row r="64" ht="23" customHeight="1" spans="1:20">
      <c r="A64" s="2">
        <v>63</v>
      </c>
      <c r="B64" s="3" t="s">
        <v>320</v>
      </c>
      <c r="C64" s="2" t="s">
        <v>321</v>
      </c>
      <c r="D64" s="2" t="s">
        <v>21</v>
      </c>
      <c r="E64" s="2" t="s">
        <v>22</v>
      </c>
      <c r="F64" s="2" t="s">
        <v>322</v>
      </c>
      <c r="G64" s="2" t="s">
        <v>323</v>
      </c>
      <c r="H64" s="2" t="s">
        <v>128</v>
      </c>
      <c r="I64" s="2" t="s">
        <v>26</v>
      </c>
      <c r="J64" s="2" t="s">
        <v>27</v>
      </c>
      <c r="K64" s="2" t="s">
        <v>28</v>
      </c>
      <c r="L64" s="2" t="s">
        <v>29</v>
      </c>
      <c r="M64" s="2" t="s">
        <v>29</v>
      </c>
      <c r="N64" s="2" t="s">
        <v>29</v>
      </c>
      <c r="O64" s="2" t="s">
        <v>29</v>
      </c>
      <c r="P64" s="2" t="s">
        <v>324</v>
      </c>
      <c r="Q64" s="4" t="str">
        <f>HYPERLINK("http://weibo.com/5655628742/NmASGDLIq")</f>
        <v>http://weibo.com/5655628742/NmASGDLIq</v>
      </c>
      <c r="R64" s="3" t="s">
        <v>320</v>
      </c>
      <c r="S64" s="2" t="s">
        <v>31</v>
      </c>
      <c r="T64" t="s">
        <v>32</v>
      </c>
    </row>
    <row r="65" ht="23" customHeight="1" spans="1:20">
      <c r="A65" s="2">
        <v>64</v>
      </c>
      <c r="B65" s="3" t="s">
        <v>325</v>
      </c>
      <c r="C65" s="2" t="s">
        <v>326</v>
      </c>
      <c r="D65" s="2" t="s">
        <v>35</v>
      </c>
      <c r="E65" s="2" t="s">
        <v>22</v>
      </c>
      <c r="F65" s="2" t="s">
        <v>327</v>
      </c>
      <c r="G65" s="2" t="s">
        <v>328</v>
      </c>
      <c r="H65" s="2" t="s">
        <v>25</v>
      </c>
      <c r="I65" s="2" t="s">
        <v>26</v>
      </c>
      <c r="J65" s="2" t="s">
        <v>27</v>
      </c>
      <c r="K65" s="2" t="s">
        <v>28</v>
      </c>
      <c r="L65" s="2" t="s">
        <v>29</v>
      </c>
      <c r="M65" s="2" t="s">
        <v>29</v>
      </c>
      <c r="N65" s="2" t="s">
        <v>29</v>
      </c>
      <c r="O65" s="2" t="s">
        <v>29</v>
      </c>
      <c r="P65" s="2" t="s">
        <v>329</v>
      </c>
      <c r="Q65" s="4" t="str">
        <f>HYPERLINK("http://weibo.com/5863895579/NmAN6Bq4s")</f>
        <v>http://weibo.com/5863895579/NmAN6Bq4s</v>
      </c>
      <c r="R65" s="3" t="s">
        <v>325</v>
      </c>
      <c r="S65" s="2" t="s">
        <v>31</v>
      </c>
      <c r="T65" t="s">
        <v>32</v>
      </c>
    </row>
    <row r="66" ht="23" customHeight="1" spans="1:20">
      <c r="A66" s="2">
        <v>65</v>
      </c>
      <c r="B66" s="3" t="s">
        <v>46</v>
      </c>
      <c r="C66" s="2" t="s">
        <v>330</v>
      </c>
      <c r="D66" s="2" t="s">
        <v>35</v>
      </c>
      <c r="E66" s="2" t="s">
        <v>22</v>
      </c>
      <c r="F66" s="2" t="s">
        <v>331</v>
      </c>
      <c r="G66" s="2" t="s">
        <v>332</v>
      </c>
      <c r="H66" s="2" t="s">
        <v>225</v>
      </c>
      <c r="I66" s="2" t="s">
        <v>26</v>
      </c>
      <c r="J66" s="2" t="s">
        <v>27</v>
      </c>
      <c r="K66" s="2" t="s">
        <v>28</v>
      </c>
      <c r="L66" s="2" t="s">
        <v>29</v>
      </c>
      <c r="M66" s="2" t="s">
        <v>29</v>
      </c>
      <c r="N66" s="2" t="s">
        <v>29</v>
      </c>
      <c r="O66" s="2" t="s">
        <v>29</v>
      </c>
      <c r="P66" s="2" t="s">
        <v>333</v>
      </c>
      <c r="Q66" s="4" t="str">
        <f>HYPERLINK("http://weibo.com/6850906606/NmAN4k8V3")</f>
        <v>http://weibo.com/6850906606/NmAN4k8V3</v>
      </c>
      <c r="R66" s="3" t="s">
        <v>46</v>
      </c>
      <c r="S66" s="2" t="s">
        <v>31</v>
      </c>
      <c r="T66" t="s">
        <v>32</v>
      </c>
    </row>
    <row r="67" ht="23" customHeight="1" spans="1:20">
      <c r="A67" s="2">
        <v>66</v>
      </c>
      <c r="B67" s="3" t="s">
        <v>334</v>
      </c>
      <c r="C67" s="2" t="s">
        <v>335</v>
      </c>
      <c r="D67" s="2" t="s">
        <v>21</v>
      </c>
      <c r="E67" s="2" t="s">
        <v>22</v>
      </c>
      <c r="F67" s="2" t="s">
        <v>336</v>
      </c>
      <c r="G67" s="2" t="s">
        <v>337</v>
      </c>
      <c r="H67" s="2" t="s">
        <v>25</v>
      </c>
      <c r="I67" s="2" t="s">
        <v>26</v>
      </c>
      <c r="J67" s="2" t="s">
        <v>27</v>
      </c>
      <c r="K67" s="2" t="s">
        <v>28</v>
      </c>
      <c r="L67" s="2" t="s">
        <v>29</v>
      </c>
      <c r="M67" s="2" t="s">
        <v>29</v>
      </c>
      <c r="N67" s="2" t="s">
        <v>29</v>
      </c>
      <c r="O67" s="2" t="s">
        <v>29</v>
      </c>
      <c r="P67" s="2" t="s">
        <v>338</v>
      </c>
      <c r="Q67" s="4" t="str">
        <f>HYPERLINK("http://weibo.com/5506746309/NmAEHnKpP")</f>
        <v>http://weibo.com/5506746309/NmAEHnKpP</v>
      </c>
      <c r="R67" s="3" t="s">
        <v>334</v>
      </c>
      <c r="S67" s="2" t="s">
        <v>31</v>
      </c>
      <c r="T67" t="s">
        <v>32</v>
      </c>
    </row>
    <row r="68" ht="23" customHeight="1" spans="1:20">
      <c r="A68" s="2">
        <v>67</v>
      </c>
      <c r="B68" s="3" t="s">
        <v>339</v>
      </c>
      <c r="C68" s="2" t="s">
        <v>340</v>
      </c>
      <c r="D68" s="2" t="s">
        <v>21</v>
      </c>
      <c r="E68" s="2" t="s">
        <v>22</v>
      </c>
      <c r="F68" s="2" t="s">
        <v>341</v>
      </c>
      <c r="G68" s="2" t="s">
        <v>342</v>
      </c>
      <c r="H68" s="2" t="s">
        <v>154</v>
      </c>
      <c r="I68" s="2" t="s">
        <v>26</v>
      </c>
      <c r="J68" s="2" t="s">
        <v>27</v>
      </c>
      <c r="K68" s="2" t="s">
        <v>28</v>
      </c>
      <c r="L68" s="2" t="s">
        <v>29</v>
      </c>
      <c r="M68" s="2" t="s">
        <v>29</v>
      </c>
      <c r="N68" s="2" t="s">
        <v>29</v>
      </c>
      <c r="O68" s="2" t="s">
        <v>29</v>
      </c>
      <c r="P68" s="2" t="s">
        <v>343</v>
      </c>
      <c r="Q68" s="4" t="str">
        <f>HYPERLINK("http://weibo.com/2631122927/NmAyVykdr")</f>
        <v>http://weibo.com/2631122927/NmAyVykdr</v>
      </c>
      <c r="R68" s="3" t="s">
        <v>339</v>
      </c>
      <c r="S68" s="2" t="s">
        <v>31</v>
      </c>
      <c r="T68" t="s">
        <v>32</v>
      </c>
    </row>
    <row r="69" ht="23" customHeight="1" spans="1:20">
      <c r="A69" s="2">
        <v>68</v>
      </c>
      <c r="B69" s="3" t="s">
        <v>46</v>
      </c>
      <c r="C69" s="2" t="s">
        <v>344</v>
      </c>
      <c r="D69" s="2" t="s">
        <v>35</v>
      </c>
      <c r="E69" s="2" t="s">
        <v>22</v>
      </c>
      <c r="F69" s="2" t="s">
        <v>345</v>
      </c>
      <c r="G69" s="2" t="s">
        <v>346</v>
      </c>
      <c r="H69" s="2" t="s">
        <v>91</v>
      </c>
      <c r="I69" s="2" t="s">
        <v>26</v>
      </c>
      <c r="J69" s="2" t="s">
        <v>27</v>
      </c>
      <c r="K69" s="2" t="s">
        <v>28</v>
      </c>
      <c r="L69" s="2" t="s">
        <v>29</v>
      </c>
      <c r="M69" s="2" t="s">
        <v>29</v>
      </c>
      <c r="N69" s="2" t="s">
        <v>29</v>
      </c>
      <c r="O69" s="2" t="s">
        <v>29</v>
      </c>
      <c r="P69" s="2" t="s">
        <v>347</v>
      </c>
      <c r="Q69" s="4" t="str">
        <f>HYPERLINK("http://weibo.com/5235394322/NmAg2cs3R")</f>
        <v>http://weibo.com/5235394322/NmAg2cs3R</v>
      </c>
      <c r="R69" s="3" t="s">
        <v>46</v>
      </c>
      <c r="S69" s="2" t="s">
        <v>31</v>
      </c>
      <c r="T69" t="s">
        <v>32</v>
      </c>
    </row>
    <row r="70" ht="23" customHeight="1" spans="1:20">
      <c r="A70" s="2">
        <v>69</v>
      </c>
      <c r="B70" s="3" t="s">
        <v>46</v>
      </c>
      <c r="C70" s="2" t="s">
        <v>348</v>
      </c>
      <c r="D70" s="2" t="s">
        <v>35</v>
      </c>
      <c r="E70" s="2" t="s">
        <v>22</v>
      </c>
      <c r="F70" s="2" t="s">
        <v>349</v>
      </c>
      <c r="G70" s="2" t="s">
        <v>350</v>
      </c>
      <c r="H70" s="2" t="s">
        <v>351</v>
      </c>
      <c r="I70" s="2" t="s">
        <v>26</v>
      </c>
      <c r="J70" s="2" t="s">
        <v>27</v>
      </c>
      <c r="K70" s="2" t="s">
        <v>28</v>
      </c>
      <c r="L70" s="2" t="s">
        <v>29</v>
      </c>
      <c r="M70" s="2" t="s">
        <v>29</v>
      </c>
      <c r="N70" s="2" t="s">
        <v>29</v>
      </c>
      <c r="O70" s="2" t="s">
        <v>29</v>
      </c>
      <c r="P70" s="2" t="s">
        <v>104</v>
      </c>
      <c r="Q70" s="4" t="str">
        <f>HYPERLINK("http://weibo.com/7499032091/NmzWhqMpK")</f>
        <v>http://weibo.com/7499032091/NmzWhqMpK</v>
      </c>
      <c r="R70" s="3" t="s">
        <v>46</v>
      </c>
      <c r="S70" s="2" t="s">
        <v>31</v>
      </c>
      <c r="T70" t="s">
        <v>32</v>
      </c>
    </row>
    <row r="71" ht="23" customHeight="1" spans="1:20">
      <c r="A71" s="2">
        <v>70</v>
      </c>
      <c r="B71" s="3" t="s">
        <v>46</v>
      </c>
      <c r="C71" s="2" t="s">
        <v>352</v>
      </c>
      <c r="D71" s="2" t="s">
        <v>35</v>
      </c>
      <c r="E71" s="2" t="s">
        <v>22</v>
      </c>
      <c r="F71" s="2" t="s">
        <v>353</v>
      </c>
      <c r="G71" s="2" t="s">
        <v>354</v>
      </c>
      <c r="H71" s="2" t="s">
        <v>97</v>
      </c>
      <c r="I71" s="2" t="s">
        <v>26</v>
      </c>
      <c r="J71" s="2" t="s">
        <v>27</v>
      </c>
      <c r="K71" s="2" t="s">
        <v>28</v>
      </c>
      <c r="L71" s="2" t="s">
        <v>29</v>
      </c>
      <c r="M71" s="2" t="s">
        <v>29</v>
      </c>
      <c r="N71" s="2" t="s">
        <v>29</v>
      </c>
      <c r="O71" s="2" t="s">
        <v>29</v>
      </c>
      <c r="P71" s="2" t="s">
        <v>246</v>
      </c>
      <c r="Q71" s="4" t="str">
        <f>HYPERLINK("http://weibo.com/6617023785/NmzRDheS4")</f>
        <v>http://weibo.com/6617023785/NmzRDheS4</v>
      </c>
      <c r="R71" s="3" t="s">
        <v>46</v>
      </c>
      <c r="S71" s="2" t="s">
        <v>31</v>
      </c>
      <c r="T71" t="s">
        <v>32</v>
      </c>
    </row>
    <row r="72" ht="23" customHeight="1" spans="1:20">
      <c r="A72" s="2">
        <v>71</v>
      </c>
      <c r="B72" s="3" t="s">
        <v>82</v>
      </c>
      <c r="C72" s="2" t="s">
        <v>355</v>
      </c>
      <c r="D72" s="2" t="s">
        <v>35</v>
      </c>
      <c r="E72" s="2" t="s">
        <v>22</v>
      </c>
      <c r="F72" s="2" t="s">
        <v>356</v>
      </c>
      <c r="G72" s="2" t="s">
        <v>357</v>
      </c>
      <c r="H72" s="2" t="s">
        <v>176</v>
      </c>
      <c r="I72" s="2" t="s">
        <v>26</v>
      </c>
      <c r="J72" s="2" t="s">
        <v>27</v>
      </c>
      <c r="K72" s="2" t="s">
        <v>28</v>
      </c>
      <c r="L72" s="2" t="s">
        <v>29</v>
      </c>
      <c r="M72" s="2" t="s">
        <v>29</v>
      </c>
      <c r="N72" s="2" t="s">
        <v>29</v>
      </c>
      <c r="O72" s="2" t="s">
        <v>29</v>
      </c>
      <c r="P72" s="2" t="s">
        <v>358</v>
      </c>
      <c r="Q72" s="4" t="str">
        <f>HYPERLINK("http://weibo.com/5311799257/NmzFGeWsL")</f>
        <v>http://weibo.com/5311799257/NmzFGeWsL</v>
      </c>
      <c r="R72" s="3" t="s">
        <v>82</v>
      </c>
      <c r="S72" s="2" t="s">
        <v>31</v>
      </c>
      <c r="T72" t="s">
        <v>32</v>
      </c>
    </row>
    <row r="73" ht="23" customHeight="1" spans="1:20">
      <c r="A73" s="2">
        <v>72</v>
      </c>
      <c r="B73" s="3" t="s">
        <v>359</v>
      </c>
      <c r="C73" s="2" t="s">
        <v>360</v>
      </c>
      <c r="D73" s="2" t="s">
        <v>35</v>
      </c>
      <c r="E73" s="2" t="s">
        <v>22</v>
      </c>
      <c r="F73" s="2" t="s">
        <v>361</v>
      </c>
      <c r="G73" s="2" t="s">
        <v>362</v>
      </c>
      <c r="H73" s="2" t="s">
        <v>38</v>
      </c>
      <c r="I73" s="2" t="s">
        <v>26</v>
      </c>
      <c r="J73" s="2" t="s">
        <v>27</v>
      </c>
      <c r="K73" s="2" t="s">
        <v>28</v>
      </c>
      <c r="L73" s="2" t="s">
        <v>29</v>
      </c>
      <c r="M73" s="2" t="s">
        <v>29</v>
      </c>
      <c r="N73" s="2" t="s">
        <v>29</v>
      </c>
      <c r="O73" s="2" t="s">
        <v>29</v>
      </c>
      <c r="P73" s="2" t="s">
        <v>363</v>
      </c>
      <c r="Q73" s="4" t="str">
        <f>HYPERLINK("http://weibo.com/5205417447/NmzyPx3rR")</f>
        <v>http://weibo.com/5205417447/NmzyPx3rR</v>
      </c>
      <c r="R73" s="3" t="s">
        <v>359</v>
      </c>
      <c r="S73" s="2" t="s">
        <v>31</v>
      </c>
      <c r="T73" t="s">
        <v>32</v>
      </c>
    </row>
    <row r="74" ht="23" customHeight="1" spans="1:20">
      <c r="A74" s="2">
        <v>73</v>
      </c>
      <c r="B74" s="3" t="s">
        <v>150</v>
      </c>
      <c r="C74" s="2" t="s">
        <v>364</v>
      </c>
      <c r="D74" s="2" t="s">
        <v>35</v>
      </c>
      <c r="E74" s="2" t="s">
        <v>22</v>
      </c>
      <c r="F74" s="2" t="s">
        <v>365</v>
      </c>
      <c r="G74" s="2" t="s">
        <v>366</v>
      </c>
      <c r="H74" s="2" t="s">
        <v>80</v>
      </c>
      <c r="I74" s="2" t="s">
        <v>26</v>
      </c>
      <c r="J74" s="2" t="s">
        <v>27</v>
      </c>
      <c r="K74" s="2" t="s">
        <v>28</v>
      </c>
      <c r="L74" s="2" t="s">
        <v>29</v>
      </c>
      <c r="M74" s="2" t="s">
        <v>29</v>
      </c>
      <c r="N74" s="2" t="s">
        <v>29</v>
      </c>
      <c r="O74" s="2" t="s">
        <v>29</v>
      </c>
      <c r="P74" s="2" t="s">
        <v>109</v>
      </c>
      <c r="Q74" s="4" t="str">
        <f>HYPERLINK("http://weibo.com/6519322702/Nmzk04wO1")</f>
        <v>http://weibo.com/6519322702/Nmzk04wO1</v>
      </c>
      <c r="R74" s="3" t="s">
        <v>150</v>
      </c>
      <c r="S74" s="2" t="s">
        <v>31</v>
      </c>
      <c r="T74" t="s">
        <v>32</v>
      </c>
    </row>
    <row r="75" ht="23" customHeight="1" spans="1:20">
      <c r="A75" s="2">
        <v>74</v>
      </c>
      <c r="B75" s="3" t="s">
        <v>367</v>
      </c>
      <c r="C75" s="2" t="s">
        <v>368</v>
      </c>
      <c r="D75" s="2" t="s">
        <v>21</v>
      </c>
      <c r="E75" s="2" t="s">
        <v>22</v>
      </c>
      <c r="F75" s="2" t="s">
        <v>369</v>
      </c>
      <c r="G75" s="2" t="s">
        <v>370</v>
      </c>
      <c r="H75" s="2" t="s">
        <v>38</v>
      </c>
      <c r="I75" s="2" t="s">
        <v>26</v>
      </c>
      <c r="J75" s="2" t="s">
        <v>27</v>
      </c>
      <c r="K75" s="2" t="s">
        <v>28</v>
      </c>
      <c r="L75" s="2" t="s">
        <v>29</v>
      </c>
      <c r="M75" s="2" t="s">
        <v>29</v>
      </c>
      <c r="N75" s="2" t="s">
        <v>29</v>
      </c>
      <c r="O75" s="2" t="s">
        <v>29</v>
      </c>
      <c r="P75" s="2" t="s">
        <v>371</v>
      </c>
      <c r="Q75" s="4" t="str">
        <f>HYPERLINK("http://weibo.com/1878143635/Nmz8shYoL")</f>
        <v>http://weibo.com/1878143635/Nmz8shYoL</v>
      </c>
      <c r="R75" s="3" t="s">
        <v>367</v>
      </c>
      <c r="S75" s="2" t="s">
        <v>31</v>
      </c>
      <c r="T75" t="s">
        <v>32</v>
      </c>
    </row>
    <row r="76" ht="23" customHeight="1" spans="1:20">
      <c r="A76" s="2">
        <v>75</v>
      </c>
      <c r="B76" s="3" t="s">
        <v>372</v>
      </c>
      <c r="C76" s="2" t="s">
        <v>373</v>
      </c>
      <c r="D76" s="2" t="s">
        <v>35</v>
      </c>
      <c r="E76" s="2" t="s">
        <v>22</v>
      </c>
      <c r="F76" s="2" t="s">
        <v>374</v>
      </c>
      <c r="G76" s="2" t="s">
        <v>375</v>
      </c>
      <c r="H76" s="2" t="s">
        <v>376</v>
      </c>
      <c r="I76" s="2" t="s">
        <v>26</v>
      </c>
      <c r="J76" s="2" t="s">
        <v>27</v>
      </c>
      <c r="K76" s="2" t="s">
        <v>28</v>
      </c>
      <c r="L76" s="2" t="s">
        <v>29</v>
      </c>
      <c r="M76" s="2" t="s">
        <v>29</v>
      </c>
      <c r="N76" s="2" t="s">
        <v>29</v>
      </c>
      <c r="O76" s="2" t="s">
        <v>29</v>
      </c>
      <c r="P76" s="2" t="s">
        <v>377</v>
      </c>
      <c r="Q76" s="4" t="str">
        <f>HYPERLINK("http://weibo.com/5932827453/Nmz5Pv7VP")</f>
        <v>http://weibo.com/5932827453/Nmz5Pv7VP</v>
      </c>
      <c r="R76" s="3" t="s">
        <v>372</v>
      </c>
      <c r="S76" s="2" t="s">
        <v>31</v>
      </c>
      <c r="T76" t="s">
        <v>32</v>
      </c>
    </row>
    <row r="77" ht="23" customHeight="1" spans="1:20">
      <c r="A77" s="2">
        <v>76</v>
      </c>
      <c r="B77" s="3" t="s">
        <v>378</v>
      </c>
      <c r="C77" s="2" t="s">
        <v>379</v>
      </c>
      <c r="D77" s="2" t="s">
        <v>35</v>
      </c>
      <c r="E77" s="2" t="s">
        <v>22</v>
      </c>
      <c r="F77" s="2" t="s">
        <v>380</v>
      </c>
      <c r="G77" s="2" t="s">
        <v>381</v>
      </c>
      <c r="H77" s="2" t="s">
        <v>38</v>
      </c>
      <c r="I77" s="2" t="s">
        <v>26</v>
      </c>
      <c r="J77" s="2" t="s">
        <v>27</v>
      </c>
      <c r="K77" s="2" t="s">
        <v>28</v>
      </c>
      <c r="L77" s="2" t="s">
        <v>29</v>
      </c>
      <c r="M77" s="2" t="s">
        <v>29</v>
      </c>
      <c r="N77" s="2" t="s">
        <v>29</v>
      </c>
      <c r="O77" s="2" t="s">
        <v>29</v>
      </c>
      <c r="P77" s="2" t="s">
        <v>382</v>
      </c>
      <c r="Q77" s="4" t="str">
        <f>HYPERLINK("http://weibo.com/2244646390/Nmz2umNj6")</f>
        <v>http://weibo.com/2244646390/Nmz2umNj6</v>
      </c>
      <c r="R77" s="3" t="s">
        <v>378</v>
      </c>
      <c r="S77" s="2" t="s">
        <v>31</v>
      </c>
      <c r="T77" t="s">
        <v>32</v>
      </c>
    </row>
    <row r="78" ht="23" customHeight="1" spans="1:20">
      <c r="A78" s="2">
        <v>77</v>
      </c>
      <c r="B78" s="3" t="s">
        <v>383</v>
      </c>
      <c r="C78" s="2" t="s">
        <v>384</v>
      </c>
      <c r="D78" s="2" t="s">
        <v>21</v>
      </c>
      <c r="E78" s="2" t="s">
        <v>22</v>
      </c>
      <c r="F78" s="2" t="s">
        <v>385</v>
      </c>
      <c r="G78" s="2" t="s">
        <v>386</v>
      </c>
      <c r="H78" s="2" t="s">
        <v>38</v>
      </c>
      <c r="I78" s="2" t="s">
        <v>26</v>
      </c>
      <c r="J78" s="2" t="s">
        <v>27</v>
      </c>
      <c r="K78" s="2" t="s">
        <v>28</v>
      </c>
      <c r="L78" s="2" t="s">
        <v>29</v>
      </c>
      <c r="M78" s="2" t="s">
        <v>29</v>
      </c>
      <c r="N78" s="2" t="s">
        <v>29</v>
      </c>
      <c r="O78" s="2" t="s">
        <v>29</v>
      </c>
      <c r="P78" s="2" t="s">
        <v>387</v>
      </c>
      <c r="Q78" s="4" t="str">
        <f>HYPERLINK("http://weibo.com/6420214708/NmyQjlFqx")</f>
        <v>http://weibo.com/6420214708/NmyQjlFqx</v>
      </c>
      <c r="R78" s="3" t="s">
        <v>383</v>
      </c>
      <c r="S78" s="2" t="s">
        <v>31</v>
      </c>
      <c r="T78" t="s">
        <v>32</v>
      </c>
    </row>
    <row r="79" ht="23" customHeight="1" spans="1:20">
      <c r="A79" s="2">
        <v>78</v>
      </c>
      <c r="B79" s="3" t="s">
        <v>388</v>
      </c>
      <c r="C79" s="2" t="s">
        <v>389</v>
      </c>
      <c r="D79" s="2" t="s">
        <v>21</v>
      </c>
      <c r="E79" s="2" t="s">
        <v>22</v>
      </c>
      <c r="F79" s="2" t="s">
        <v>390</v>
      </c>
      <c r="G79" s="2" t="s">
        <v>391</v>
      </c>
      <c r="H79" s="2" t="s">
        <v>55</v>
      </c>
      <c r="I79" s="2" t="s">
        <v>26</v>
      </c>
      <c r="J79" s="2" t="s">
        <v>27</v>
      </c>
      <c r="K79" s="2" t="s">
        <v>28</v>
      </c>
      <c r="L79" s="2" t="s">
        <v>29</v>
      </c>
      <c r="M79" s="2" t="s">
        <v>29</v>
      </c>
      <c r="N79" s="2" t="s">
        <v>29</v>
      </c>
      <c r="O79" s="2" t="s">
        <v>29</v>
      </c>
      <c r="P79" s="2" t="s">
        <v>392</v>
      </c>
      <c r="Q79" s="4" t="str">
        <f>HYPERLINK("http://weibo.com/2681201084/NmyAZ6Wra")</f>
        <v>http://weibo.com/2681201084/NmyAZ6Wra</v>
      </c>
      <c r="R79" s="3" t="s">
        <v>388</v>
      </c>
      <c r="S79" s="2" t="s">
        <v>31</v>
      </c>
      <c r="T79" t="s">
        <v>32</v>
      </c>
    </row>
    <row r="80" ht="23" customHeight="1" spans="1:20">
      <c r="A80" s="2">
        <v>79</v>
      </c>
      <c r="B80" s="3" t="s">
        <v>393</v>
      </c>
      <c r="C80" s="2" t="s">
        <v>394</v>
      </c>
      <c r="D80" s="2" t="s">
        <v>35</v>
      </c>
      <c r="E80" s="2" t="s">
        <v>22</v>
      </c>
      <c r="F80" s="2" t="s">
        <v>395</v>
      </c>
      <c r="G80" s="2" t="s">
        <v>396</v>
      </c>
      <c r="H80" s="2" t="s">
        <v>25</v>
      </c>
      <c r="I80" s="2" t="s">
        <v>26</v>
      </c>
      <c r="J80" s="2" t="s">
        <v>27</v>
      </c>
      <c r="K80" s="2" t="s">
        <v>28</v>
      </c>
      <c r="L80" s="2" t="s">
        <v>29</v>
      </c>
      <c r="M80" s="2" t="s">
        <v>29</v>
      </c>
      <c r="N80" s="2" t="s">
        <v>29</v>
      </c>
      <c r="O80" s="2" t="s">
        <v>29</v>
      </c>
      <c r="P80" s="2" t="s">
        <v>397</v>
      </c>
      <c r="Q80" s="4" t="str">
        <f>HYPERLINK("http://weibo.com/6220056860/NmyjcE3WE")</f>
        <v>http://weibo.com/6220056860/NmyjcE3WE</v>
      </c>
      <c r="R80" s="3" t="s">
        <v>398</v>
      </c>
      <c r="S80" s="2" t="s">
        <v>31</v>
      </c>
      <c r="T80" t="s">
        <v>32</v>
      </c>
    </row>
    <row r="81" ht="23" customHeight="1" spans="1:20">
      <c r="A81" s="2">
        <v>80</v>
      </c>
      <c r="B81" s="3" t="s">
        <v>150</v>
      </c>
      <c r="C81" s="2" t="s">
        <v>399</v>
      </c>
      <c r="D81" s="2" t="s">
        <v>35</v>
      </c>
      <c r="E81" s="2" t="s">
        <v>22</v>
      </c>
      <c r="F81" s="2" t="s">
        <v>400</v>
      </c>
      <c r="G81" s="2" t="s">
        <v>401</v>
      </c>
      <c r="H81" s="2" t="s">
        <v>402</v>
      </c>
      <c r="I81" s="2" t="s">
        <v>26</v>
      </c>
      <c r="J81" s="2" t="s">
        <v>27</v>
      </c>
      <c r="K81" s="2" t="s">
        <v>28</v>
      </c>
      <c r="L81" s="2" t="s">
        <v>29</v>
      </c>
      <c r="M81" s="2" t="s">
        <v>29</v>
      </c>
      <c r="N81" s="2" t="s">
        <v>29</v>
      </c>
      <c r="O81" s="2" t="s">
        <v>29</v>
      </c>
      <c r="P81" s="2" t="s">
        <v>403</v>
      </c>
      <c r="Q81" s="4" t="str">
        <f>HYPERLINK("http://weibo.com/6113292884/Nmy8Ul6D1")</f>
        <v>http://weibo.com/6113292884/Nmy8Ul6D1</v>
      </c>
      <c r="R81" s="3" t="s">
        <v>150</v>
      </c>
      <c r="S81" s="2" t="s">
        <v>31</v>
      </c>
      <c r="T81" t="s">
        <v>32</v>
      </c>
    </row>
    <row r="82" ht="23" customHeight="1" spans="1:20">
      <c r="A82" s="2">
        <v>81</v>
      </c>
      <c r="B82" s="3" t="s">
        <v>404</v>
      </c>
      <c r="C82" s="2" t="s">
        <v>405</v>
      </c>
      <c r="D82" s="2" t="s">
        <v>35</v>
      </c>
      <c r="E82" s="2" t="s">
        <v>22</v>
      </c>
      <c r="F82" s="2" t="s">
        <v>406</v>
      </c>
      <c r="G82" s="2" t="s">
        <v>407</v>
      </c>
      <c r="H82" s="2" t="s">
        <v>255</v>
      </c>
      <c r="I82" s="2" t="s">
        <v>26</v>
      </c>
      <c r="J82" s="2" t="s">
        <v>27</v>
      </c>
      <c r="K82" s="2" t="s">
        <v>28</v>
      </c>
      <c r="L82" s="2" t="s">
        <v>29</v>
      </c>
      <c r="M82" s="2" t="s">
        <v>29</v>
      </c>
      <c r="N82" s="2" t="s">
        <v>29</v>
      </c>
      <c r="O82" s="2" t="s">
        <v>29</v>
      </c>
      <c r="P82" s="2" t="s">
        <v>408</v>
      </c>
      <c r="Q82" s="4" t="str">
        <f>HYPERLINK("http://weibo.com/6106996620/NmxY8rU9X")</f>
        <v>http://weibo.com/6106996620/NmxY8rU9X</v>
      </c>
      <c r="R82" s="3" t="s">
        <v>404</v>
      </c>
      <c r="S82" s="2" t="s">
        <v>31</v>
      </c>
      <c r="T82" t="s">
        <v>32</v>
      </c>
    </row>
    <row r="83" ht="23" customHeight="1" spans="1:20">
      <c r="A83" s="2">
        <v>82</v>
      </c>
      <c r="B83" s="3" t="s">
        <v>46</v>
      </c>
      <c r="C83" s="2" t="s">
        <v>409</v>
      </c>
      <c r="D83" s="2" t="s">
        <v>35</v>
      </c>
      <c r="E83" s="2" t="s">
        <v>22</v>
      </c>
      <c r="F83" s="2" t="s">
        <v>410</v>
      </c>
      <c r="G83" s="2" t="s">
        <v>411</v>
      </c>
      <c r="H83" s="2" t="s">
        <v>176</v>
      </c>
      <c r="I83" s="2" t="s">
        <v>26</v>
      </c>
      <c r="J83" s="2" t="s">
        <v>27</v>
      </c>
      <c r="K83" s="2" t="s">
        <v>28</v>
      </c>
      <c r="L83" s="2" t="s">
        <v>29</v>
      </c>
      <c r="M83" s="2" t="s">
        <v>29</v>
      </c>
      <c r="N83" s="2" t="s">
        <v>29</v>
      </c>
      <c r="O83" s="2" t="s">
        <v>29</v>
      </c>
      <c r="P83" s="2" t="s">
        <v>412</v>
      </c>
      <c r="Q83" s="4" t="str">
        <f>HYPERLINK("http://weibo.com/6202044847/NmxXZmL4C")</f>
        <v>http://weibo.com/6202044847/NmxXZmL4C</v>
      </c>
      <c r="R83" s="3" t="s">
        <v>46</v>
      </c>
      <c r="S83" s="2" t="s">
        <v>31</v>
      </c>
      <c r="T83" t="s">
        <v>32</v>
      </c>
    </row>
    <row r="84" ht="23" customHeight="1" spans="1:20">
      <c r="A84" s="2">
        <v>83</v>
      </c>
      <c r="B84" s="3" t="s">
        <v>150</v>
      </c>
      <c r="C84" s="2" t="s">
        <v>413</v>
      </c>
      <c r="D84" s="2" t="s">
        <v>35</v>
      </c>
      <c r="E84" s="2" t="s">
        <v>22</v>
      </c>
      <c r="F84" s="2" t="s">
        <v>406</v>
      </c>
      <c r="G84" s="2" t="s">
        <v>407</v>
      </c>
      <c r="H84" s="2" t="s">
        <v>255</v>
      </c>
      <c r="I84" s="2" t="s">
        <v>26</v>
      </c>
      <c r="J84" s="2" t="s">
        <v>27</v>
      </c>
      <c r="K84" s="2" t="s">
        <v>28</v>
      </c>
      <c r="L84" s="2" t="s">
        <v>29</v>
      </c>
      <c r="M84" s="2" t="s">
        <v>29</v>
      </c>
      <c r="N84" s="2" t="s">
        <v>29</v>
      </c>
      <c r="O84" s="2" t="s">
        <v>29</v>
      </c>
      <c r="P84" s="2" t="s">
        <v>408</v>
      </c>
      <c r="Q84" s="4" t="str">
        <f>HYPERLINK("http://weibo.com/6106996620/NmxXTcJeM")</f>
        <v>http://weibo.com/6106996620/NmxXTcJeM</v>
      </c>
      <c r="R84" s="3" t="s">
        <v>150</v>
      </c>
      <c r="S84" s="2" t="s">
        <v>31</v>
      </c>
      <c r="T84" t="s">
        <v>32</v>
      </c>
    </row>
    <row r="85" ht="23" customHeight="1" spans="1:20">
      <c r="A85" s="2">
        <v>84</v>
      </c>
      <c r="B85" s="3" t="s">
        <v>414</v>
      </c>
      <c r="C85" s="2" t="s">
        <v>415</v>
      </c>
      <c r="D85" s="2" t="s">
        <v>21</v>
      </c>
      <c r="E85" s="2" t="s">
        <v>22</v>
      </c>
      <c r="F85" s="2" t="s">
        <v>416</v>
      </c>
      <c r="G85" s="2" t="s">
        <v>417</v>
      </c>
      <c r="H85" s="2" t="s">
        <v>25</v>
      </c>
      <c r="I85" s="2" t="s">
        <v>26</v>
      </c>
      <c r="J85" s="2" t="s">
        <v>27</v>
      </c>
      <c r="K85" s="2" t="s">
        <v>28</v>
      </c>
      <c r="L85" s="2" t="s">
        <v>29</v>
      </c>
      <c r="M85" s="2" t="s">
        <v>29</v>
      </c>
      <c r="N85" s="2" t="s">
        <v>29</v>
      </c>
      <c r="O85" s="2" t="s">
        <v>29</v>
      </c>
      <c r="P85" s="2" t="s">
        <v>418</v>
      </c>
      <c r="Q85" s="4" t="str">
        <f>HYPERLINK("http://weibo.com/6198206005/NmxTN4igi")</f>
        <v>http://weibo.com/6198206005/NmxTN4igi</v>
      </c>
      <c r="R85" s="3" t="s">
        <v>414</v>
      </c>
      <c r="S85" s="2" t="s">
        <v>31</v>
      </c>
      <c r="T85" t="s">
        <v>32</v>
      </c>
    </row>
    <row r="86" ht="23" customHeight="1" spans="1:20">
      <c r="A86" s="2">
        <v>85</v>
      </c>
      <c r="B86" s="3" t="s">
        <v>419</v>
      </c>
      <c r="C86" s="2" t="s">
        <v>420</v>
      </c>
      <c r="D86" s="2" t="s">
        <v>21</v>
      </c>
      <c r="E86" s="2" t="s">
        <v>22</v>
      </c>
      <c r="F86" s="2" t="s">
        <v>421</v>
      </c>
      <c r="G86" s="2" t="s">
        <v>422</v>
      </c>
      <c r="H86" s="2" t="s">
        <v>423</v>
      </c>
      <c r="I86" s="2" t="s">
        <v>26</v>
      </c>
      <c r="J86" s="2" t="s">
        <v>27</v>
      </c>
      <c r="K86" s="2" t="s">
        <v>28</v>
      </c>
      <c r="L86" s="2" t="s">
        <v>29</v>
      </c>
      <c r="M86" s="2" t="s">
        <v>29</v>
      </c>
      <c r="N86" s="2" t="s">
        <v>29</v>
      </c>
      <c r="O86" s="2" t="s">
        <v>29</v>
      </c>
      <c r="P86" s="2" t="s">
        <v>424</v>
      </c>
      <c r="Q86" s="4" t="str">
        <f>HYPERLINK("http://weibo.com/7463435906/NmxHDf5yf")</f>
        <v>http://weibo.com/7463435906/NmxHDf5yf</v>
      </c>
      <c r="R86" s="3" t="s">
        <v>419</v>
      </c>
      <c r="S86" s="2" t="s">
        <v>31</v>
      </c>
      <c r="T86" t="s">
        <v>32</v>
      </c>
    </row>
    <row r="87" ht="23" customHeight="1" spans="1:20">
      <c r="A87" s="2">
        <v>86</v>
      </c>
      <c r="B87" s="3" t="s">
        <v>425</v>
      </c>
      <c r="C87" s="2" t="s">
        <v>426</v>
      </c>
      <c r="D87" s="2" t="s">
        <v>21</v>
      </c>
      <c r="E87" s="2" t="s">
        <v>22</v>
      </c>
      <c r="F87" s="2" t="s">
        <v>427</v>
      </c>
      <c r="G87" s="2" t="s">
        <v>428</v>
      </c>
      <c r="H87" s="2" t="s">
        <v>91</v>
      </c>
      <c r="I87" s="2" t="s">
        <v>26</v>
      </c>
      <c r="J87" s="2" t="s">
        <v>27</v>
      </c>
      <c r="K87" s="2" t="s">
        <v>28</v>
      </c>
      <c r="L87" s="2" t="s">
        <v>29</v>
      </c>
      <c r="M87" s="2" t="s">
        <v>29</v>
      </c>
      <c r="N87" s="2" t="s">
        <v>29</v>
      </c>
      <c r="O87" s="2" t="s">
        <v>29</v>
      </c>
      <c r="P87" s="2" t="s">
        <v>29</v>
      </c>
      <c r="Q87" s="4" t="str">
        <f>HYPERLINK("http://weibo.com/7447518349/Nmx1Za7Fl")</f>
        <v>http://weibo.com/7447518349/Nmx1Za7Fl</v>
      </c>
      <c r="R87" s="3" t="s">
        <v>425</v>
      </c>
      <c r="S87" s="2" t="s">
        <v>31</v>
      </c>
      <c r="T87" t="s">
        <v>32</v>
      </c>
    </row>
    <row r="88" ht="23" customHeight="1" spans="1:20">
      <c r="A88" s="2">
        <v>87</v>
      </c>
      <c r="B88" s="3" t="s">
        <v>429</v>
      </c>
      <c r="C88" s="2" t="s">
        <v>430</v>
      </c>
      <c r="D88" s="2" t="s">
        <v>35</v>
      </c>
      <c r="E88" s="2" t="s">
        <v>22</v>
      </c>
      <c r="F88" s="2" t="s">
        <v>431</v>
      </c>
      <c r="G88" s="2" t="s">
        <v>432</v>
      </c>
      <c r="H88" s="2" t="s">
        <v>80</v>
      </c>
      <c r="I88" s="2" t="s">
        <v>26</v>
      </c>
      <c r="J88" s="2" t="s">
        <v>27</v>
      </c>
      <c r="K88" s="2" t="s">
        <v>28</v>
      </c>
      <c r="L88" s="2" t="s">
        <v>29</v>
      </c>
      <c r="M88" s="2" t="s">
        <v>29</v>
      </c>
      <c r="N88" s="2" t="s">
        <v>29</v>
      </c>
      <c r="O88" s="2" t="s">
        <v>29</v>
      </c>
      <c r="P88" s="2" t="s">
        <v>433</v>
      </c>
      <c r="Q88" s="4" t="str">
        <f>HYPERLINK("http://weibo.com/7799755016/Nmw3XrLgm")</f>
        <v>http://weibo.com/7799755016/Nmw3XrLgm</v>
      </c>
      <c r="R88" s="3" t="s">
        <v>429</v>
      </c>
      <c r="S88" s="2" t="s">
        <v>31</v>
      </c>
      <c r="T88" t="s">
        <v>32</v>
      </c>
    </row>
    <row r="89" ht="23" customHeight="1" spans="1:20">
      <c r="A89" s="2">
        <v>88</v>
      </c>
      <c r="B89" s="3" t="s">
        <v>434</v>
      </c>
      <c r="C89" s="2" t="s">
        <v>435</v>
      </c>
      <c r="D89" s="2" t="s">
        <v>21</v>
      </c>
      <c r="E89" s="2" t="s">
        <v>22</v>
      </c>
      <c r="F89" s="2" t="s">
        <v>436</v>
      </c>
      <c r="G89" s="2" t="s">
        <v>437</v>
      </c>
      <c r="H89" s="2" t="s">
        <v>97</v>
      </c>
      <c r="I89" s="2" t="s">
        <v>26</v>
      </c>
      <c r="J89" s="2" t="s">
        <v>27</v>
      </c>
      <c r="K89" s="2" t="s">
        <v>28</v>
      </c>
      <c r="L89" s="2" t="s">
        <v>29</v>
      </c>
      <c r="M89" s="2" t="s">
        <v>29</v>
      </c>
      <c r="N89" s="2" t="s">
        <v>29</v>
      </c>
      <c r="O89" s="2" t="s">
        <v>29</v>
      </c>
      <c r="P89" s="2" t="s">
        <v>104</v>
      </c>
      <c r="Q89" s="4" t="str">
        <f>HYPERLINK("http://weibo.com/7397342467/Nmw0IxR44")</f>
        <v>http://weibo.com/7397342467/Nmw0IxR44</v>
      </c>
      <c r="R89" s="3" t="s">
        <v>434</v>
      </c>
      <c r="S89" s="2" t="s">
        <v>31</v>
      </c>
      <c r="T89" t="s">
        <v>32</v>
      </c>
    </row>
    <row r="90" ht="23" customHeight="1" spans="1:20">
      <c r="A90" s="2">
        <v>89</v>
      </c>
      <c r="B90" s="3" t="s">
        <v>46</v>
      </c>
      <c r="C90" s="2" t="s">
        <v>438</v>
      </c>
      <c r="D90" s="2" t="s">
        <v>35</v>
      </c>
      <c r="E90" s="2" t="s">
        <v>22</v>
      </c>
      <c r="F90" s="2" t="s">
        <v>439</v>
      </c>
      <c r="G90" s="2" t="s">
        <v>440</v>
      </c>
      <c r="H90" s="2" t="s">
        <v>441</v>
      </c>
      <c r="I90" s="2" t="s">
        <v>26</v>
      </c>
      <c r="J90" s="2" t="s">
        <v>27</v>
      </c>
      <c r="K90" s="2" t="s">
        <v>28</v>
      </c>
      <c r="L90" s="2" t="s">
        <v>29</v>
      </c>
      <c r="M90" s="2" t="s">
        <v>29</v>
      </c>
      <c r="N90" s="2" t="s">
        <v>29</v>
      </c>
      <c r="O90" s="2" t="s">
        <v>29</v>
      </c>
      <c r="P90" s="2" t="s">
        <v>61</v>
      </c>
      <c r="Q90" s="4" t="str">
        <f>HYPERLINK("http://weibo.com/5198372808/Nmw02y35V")</f>
        <v>http://weibo.com/5198372808/Nmw02y35V</v>
      </c>
      <c r="R90" s="3" t="s">
        <v>46</v>
      </c>
      <c r="S90" s="2" t="s">
        <v>31</v>
      </c>
      <c r="T90" t="s">
        <v>32</v>
      </c>
    </row>
    <row r="91" ht="23" customHeight="1" spans="1:20">
      <c r="A91" s="2">
        <v>90</v>
      </c>
      <c r="B91" s="3" t="s">
        <v>442</v>
      </c>
      <c r="C91" s="2" t="s">
        <v>443</v>
      </c>
      <c r="D91" s="2" t="s">
        <v>35</v>
      </c>
      <c r="E91" s="2" t="s">
        <v>22</v>
      </c>
      <c r="F91" s="2" t="s">
        <v>444</v>
      </c>
      <c r="G91" s="2" t="s">
        <v>445</v>
      </c>
      <c r="H91" s="2" t="s">
        <v>376</v>
      </c>
      <c r="I91" s="2" t="s">
        <v>26</v>
      </c>
      <c r="J91" s="2" t="s">
        <v>27</v>
      </c>
      <c r="K91" s="2" t="s">
        <v>28</v>
      </c>
      <c r="L91" s="2" t="s">
        <v>29</v>
      </c>
      <c r="M91" s="2" t="s">
        <v>29</v>
      </c>
      <c r="N91" s="2" t="s">
        <v>29</v>
      </c>
      <c r="O91" s="2" t="s">
        <v>29</v>
      </c>
      <c r="P91" s="2" t="s">
        <v>377</v>
      </c>
      <c r="Q91" s="4" t="str">
        <f>HYPERLINK("http://weibo.com/1196532670/NmvYNac7a")</f>
        <v>http://weibo.com/1196532670/NmvYNac7a</v>
      </c>
      <c r="R91" s="3" t="s">
        <v>442</v>
      </c>
      <c r="S91" s="2" t="s">
        <v>31</v>
      </c>
      <c r="T91" t="s">
        <v>32</v>
      </c>
    </row>
    <row r="92" ht="23" customHeight="1" spans="1:20">
      <c r="A92" s="2">
        <v>91</v>
      </c>
      <c r="B92" s="3" t="s">
        <v>446</v>
      </c>
      <c r="C92" s="2" t="s">
        <v>447</v>
      </c>
      <c r="D92" s="2" t="s">
        <v>21</v>
      </c>
      <c r="E92" s="2" t="s">
        <v>22</v>
      </c>
      <c r="F92" s="2" t="s">
        <v>448</v>
      </c>
      <c r="G92" s="2" t="s">
        <v>449</v>
      </c>
      <c r="H92" s="2" t="s">
        <v>97</v>
      </c>
      <c r="I92" s="2" t="s">
        <v>26</v>
      </c>
      <c r="J92" s="2" t="s">
        <v>27</v>
      </c>
      <c r="K92" s="2" t="s">
        <v>28</v>
      </c>
      <c r="L92" s="2" t="s">
        <v>29</v>
      </c>
      <c r="M92" s="2" t="s">
        <v>29</v>
      </c>
      <c r="N92" s="2" t="s">
        <v>29</v>
      </c>
      <c r="O92" s="2" t="s">
        <v>29</v>
      </c>
      <c r="P92" s="2" t="s">
        <v>433</v>
      </c>
      <c r="Q92" s="4" t="str">
        <f>HYPERLINK("http://weibo.com/7256739622/NmvTaaw7f")</f>
        <v>http://weibo.com/7256739622/NmvTaaw7f</v>
      </c>
      <c r="R92" s="3" t="s">
        <v>446</v>
      </c>
      <c r="S92" s="2" t="s">
        <v>31</v>
      </c>
      <c r="T92" t="s">
        <v>32</v>
      </c>
    </row>
    <row r="93" ht="23" customHeight="1" spans="1:20">
      <c r="A93" s="2">
        <v>92</v>
      </c>
      <c r="B93" s="3" t="s">
        <v>450</v>
      </c>
      <c r="C93" s="2" t="s">
        <v>451</v>
      </c>
      <c r="D93" s="2" t="s">
        <v>21</v>
      </c>
      <c r="E93" s="2" t="s">
        <v>22</v>
      </c>
      <c r="F93" s="2" t="s">
        <v>452</v>
      </c>
      <c r="G93" s="2" t="s">
        <v>453</v>
      </c>
      <c r="H93" s="2" t="s">
        <v>255</v>
      </c>
      <c r="I93" s="2" t="s">
        <v>26</v>
      </c>
      <c r="J93" s="2" t="s">
        <v>27</v>
      </c>
      <c r="K93" s="2" t="s">
        <v>28</v>
      </c>
      <c r="L93" s="2" t="s">
        <v>29</v>
      </c>
      <c r="M93" s="2" t="s">
        <v>29</v>
      </c>
      <c r="N93" s="2" t="s">
        <v>29</v>
      </c>
      <c r="O93" s="2" t="s">
        <v>29</v>
      </c>
      <c r="P93" s="2" t="s">
        <v>454</v>
      </c>
      <c r="Q93" s="4" t="str">
        <f>HYPERLINK("http://weibo.com/3903361431/NmvG3EKGp")</f>
        <v>http://weibo.com/3903361431/NmvG3EKGp</v>
      </c>
      <c r="R93" s="3" t="s">
        <v>450</v>
      </c>
      <c r="S93" s="2" t="s">
        <v>31</v>
      </c>
      <c r="T93" t="s">
        <v>32</v>
      </c>
    </row>
    <row r="94" ht="23" customHeight="1" spans="1:20">
      <c r="A94" s="2">
        <v>93</v>
      </c>
      <c r="B94" s="3" t="s">
        <v>455</v>
      </c>
      <c r="C94" s="2" t="s">
        <v>456</v>
      </c>
      <c r="D94" s="2" t="s">
        <v>21</v>
      </c>
      <c r="E94" s="2" t="s">
        <v>22</v>
      </c>
      <c r="F94" s="2" t="s">
        <v>457</v>
      </c>
      <c r="G94" s="2" t="s">
        <v>458</v>
      </c>
      <c r="H94" s="2" t="s">
        <v>38</v>
      </c>
      <c r="I94" s="2" t="s">
        <v>26</v>
      </c>
      <c r="J94" s="2" t="s">
        <v>27</v>
      </c>
      <c r="K94" s="2" t="s">
        <v>28</v>
      </c>
      <c r="L94" s="2" t="s">
        <v>29</v>
      </c>
      <c r="M94" s="2" t="s">
        <v>29</v>
      </c>
      <c r="N94" s="2" t="s">
        <v>29</v>
      </c>
      <c r="O94" s="2" t="s">
        <v>29</v>
      </c>
      <c r="P94" s="2" t="s">
        <v>459</v>
      </c>
      <c r="Q94" s="4" t="str">
        <f>HYPERLINK("http://weibo.com/5351154884/NmvCYEPs1")</f>
        <v>http://weibo.com/5351154884/NmvCYEPs1</v>
      </c>
      <c r="R94" s="3" t="s">
        <v>455</v>
      </c>
      <c r="S94" s="2" t="s">
        <v>31</v>
      </c>
      <c r="T94" t="s">
        <v>32</v>
      </c>
    </row>
    <row r="95" ht="23" customHeight="1" spans="1:20">
      <c r="A95" s="2">
        <v>94</v>
      </c>
      <c r="B95" s="3" t="s">
        <v>57</v>
      </c>
      <c r="C95" s="2" t="s">
        <v>460</v>
      </c>
      <c r="D95" s="2" t="s">
        <v>35</v>
      </c>
      <c r="E95" s="2" t="s">
        <v>22</v>
      </c>
      <c r="F95" s="2" t="s">
        <v>461</v>
      </c>
      <c r="G95" s="2" t="s">
        <v>462</v>
      </c>
      <c r="H95" s="2" t="s">
        <v>38</v>
      </c>
      <c r="I95" s="2" t="s">
        <v>26</v>
      </c>
      <c r="J95" s="2" t="s">
        <v>27</v>
      </c>
      <c r="K95" s="2" t="s">
        <v>28</v>
      </c>
      <c r="L95" s="2" t="s">
        <v>29</v>
      </c>
      <c r="M95" s="2" t="s">
        <v>29</v>
      </c>
      <c r="N95" s="2" t="s">
        <v>29</v>
      </c>
      <c r="O95" s="2" t="s">
        <v>29</v>
      </c>
      <c r="P95" s="2" t="s">
        <v>295</v>
      </c>
      <c r="Q95" s="4" t="str">
        <f>HYPERLINK("http://weibo.com/1804632841/Nmvwst9Uj")</f>
        <v>http://weibo.com/1804632841/Nmvwst9Uj</v>
      </c>
      <c r="R95" s="3" t="s">
        <v>57</v>
      </c>
      <c r="S95" s="2" t="s">
        <v>31</v>
      </c>
      <c r="T95" t="s">
        <v>32</v>
      </c>
    </row>
    <row r="96" ht="23" customHeight="1" spans="1:20">
      <c r="A96" s="2">
        <v>95</v>
      </c>
      <c r="B96" s="3" t="s">
        <v>463</v>
      </c>
      <c r="C96" s="2" t="s">
        <v>464</v>
      </c>
      <c r="D96" s="2" t="s">
        <v>21</v>
      </c>
      <c r="E96" s="2" t="s">
        <v>22</v>
      </c>
      <c r="F96" s="2" t="s">
        <v>465</v>
      </c>
      <c r="G96" s="2" t="s">
        <v>466</v>
      </c>
      <c r="H96" s="2" t="s">
        <v>211</v>
      </c>
      <c r="I96" s="2" t="s">
        <v>26</v>
      </c>
      <c r="J96" s="2" t="s">
        <v>27</v>
      </c>
      <c r="K96" s="2" t="s">
        <v>28</v>
      </c>
      <c r="L96" s="2" t="s">
        <v>29</v>
      </c>
      <c r="M96" s="2" t="s">
        <v>29</v>
      </c>
      <c r="N96" s="2" t="s">
        <v>29</v>
      </c>
      <c r="O96" s="2" t="s">
        <v>29</v>
      </c>
      <c r="P96" s="2" t="s">
        <v>467</v>
      </c>
      <c r="Q96" s="4" t="str">
        <f>HYPERLINK("http://weibo.com/3825147560/NmvgOjRLw")</f>
        <v>http://weibo.com/3825147560/NmvgOjRLw</v>
      </c>
      <c r="R96" s="3" t="s">
        <v>463</v>
      </c>
      <c r="S96" s="2" t="s">
        <v>31</v>
      </c>
      <c r="T96" t="s">
        <v>32</v>
      </c>
    </row>
    <row r="97" ht="23" customHeight="1" spans="1:20">
      <c r="A97" s="2">
        <v>96</v>
      </c>
      <c r="B97" s="3" t="s">
        <v>468</v>
      </c>
      <c r="C97" s="2" t="s">
        <v>469</v>
      </c>
      <c r="D97" s="2" t="s">
        <v>21</v>
      </c>
      <c r="E97" s="2" t="s">
        <v>22</v>
      </c>
      <c r="F97" s="2" t="s">
        <v>470</v>
      </c>
      <c r="G97" s="2" t="s">
        <v>471</v>
      </c>
      <c r="H97" s="2" t="s">
        <v>143</v>
      </c>
      <c r="I97" s="2" t="s">
        <v>26</v>
      </c>
      <c r="J97" s="2" t="s">
        <v>27</v>
      </c>
      <c r="K97" s="2" t="s">
        <v>28</v>
      </c>
      <c r="L97" s="2" t="s">
        <v>29</v>
      </c>
      <c r="M97" s="2" t="s">
        <v>29</v>
      </c>
      <c r="N97" s="2" t="s">
        <v>29</v>
      </c>
      <c r="O97" s="2" t="s">
        <v>29</v>
      </c>
      <c r="P97" s="2" t="s">
        <v>472</v>
      </c>
      <c r="Q97" s="4" t="str">
        <f>HYPERLINK("http://weibo.com/2486900790/Nmv8C8vvS")</f>
        <v>http://weibo.com/2486900790/Nmv8C8vvS</v>
      </c>
      <c r="R97" s="3" t="s">
        <v>468</v>
      </c>
      <c r="S97" s="2" t="s">
        <v>31</v>
      </c>
      <c r="T97" t="s">
        <v>32</v>
      </c>
    </row>
    <row r="98" ht="23" customHeight="1" spans="1:20">
      <c r="A98" s="2">
        <v>97</v>
      </c>
      <c r="B98" s="3" t="s">
        <v>473</v>
      </c>
      <c r="C98" s="2" t="s">
        <v>474</v>
      </c>
      <c r="D98" s="2" t="s">
        <v>35</v>
      </c>
      <c r="E98" s="2" t="s">
        <v>22</v>
      </c>
      <c r="F98" s="2" t="s">
        <v>475</v>
      </c>
      <c r="G98" s="2" t="s">
        <v>476</v>
      </c>
      <c r="H98" s="2" t="s">
        <v>80</v>
      </c>
      <c r="I98" s="2" t="s">
        <v>26</v>
      </c>
      <c r="J98" s="2" t="s">
        <v>27</v>
      </c>
      <c r="K98" s="2" t="s">
        <v>28</v>
      </c>
      <c r="L98" s="2" t="s">
        <v>29</v>
      </c>
      <c r="M98" s="2" t="s">
        <v>29</v>
      </c>
      <c r="N98" s="2" t="s">
        <v>29</v>
      </c>
      <c r="O98" s="2" t="s">
        <v>29</v>
      </c>
      <c r="P98" s="2" t="s">
        <v>477</v>
      </c>
      <c r="Q98" s="4" t="str">
        <f>HYPERLINK("http://weibo.com/7236195805/Nmv8s3wYw")</f>
        <v>http://weibo.com/7236195805/Nmv8s3wYw</v>
      </c>
      <c r="R98" s="3" t="s">
        <v>473</v>
      </c>
      <c r="S98" s="2" t="s">
        <v>31</v>
      </c>
      <c r="T98" t="s">
        <v>32</v>
      </c>
    </row>
    <row r="99" ht="23" customHeight="1" spans="1:20">
      <c r="A99" s="2">
        <v>98</v>
      </c>
      <c r="B99" s="3" t="s">
        <v>478</v>
      </c>
      <c r="C99" s="2" t="s">
        <v>479</v>
      </c>
      <c r="D99" s="2" t="s">
        <v>21</v>
      </c>
      <c r="E99" s="2" t="s">
        <v>22</v>
      </c>
      <c r="F99" s="2" t="s">
        <v>480</v>
      </c>
      <c r="G99" s="2" t="s">
        <v>481</v>
      </c>
      <c r="H99" s="2" t="s">
        <v>103</v>
      </c>
      <c r="I99" s="2" t="s">
        <v>26</v>
      </c>
      <c r="J99" s="2" t="s">
        <v>27</v>
      </c>
      <c r="K99" s="2" t="s">
        <v>28</v>
      </c>
      <c r="L99" s="2" t="s">
        <v>29</v>
      </c>
      <c r="M99" s="2" t="s">
        <v>29</v>
      </c>
      <c r="N99" s="2" t="s">
        <v>29</v>
      </c>
      <c r="O99" s="2" t="s">
        <v>29</v>
      </c>
      <c r="P99" s="2" t="s">
        <v>104</v>
      </c>
      <c r="Q99" s="4" t="str">
        <f>HYPERLINK("http://weibo.com/6881520102/Nmv797OYm")</f>
        <v>http://weibo.com/6881520102/Nmv797OYm</v>
      </c>
      <c r="R99" s="3" t="s">
        <v>478</v>
      </c>
      <c r="S99" s="2" t="s">
        <v>31</v>
      </c>
      <c r="T99" t="s">
        <v>32</v>
      </c>
    </row>
    <row r="100" ht="23" customHeight="1" spans="1:20">
      <c r="A100" s="2">
        <v>99</v>
      </c>
      <c r="B100" s="3" t="s">
        <v>482</v>
      </c>
      <c r="C100" s="2" t="s">
        <v>483</v>
      </c>
      <c r="D100" s="2" t="s">
        <v>35</v>
      </c>
      <c r="E100" s="2" t="s">
        <v>22</v>
      </c>
      <c r="F100" s="2" t="s">
        <v>484</v>
      </c>
      <c r="G100" s="2" t="s">
        <v>485</v>
      </c>
      <c r="H100" s="2" t="s">
        <v>486</v>
      </c>
      <c r="I100" s="2" t="s">
        <v>26</v>
      </c>
      <c r="J100" s="2" t="s">
        <v>27</v>
      </c>
      <c r="K100" s="2" t="s">
        <v>28</v>
      </c>
      <c r="L100" s="2" t="s">
        <v>29</v>
      </c>
      <c r="M100" s="2" t="s">
        <v>29</v>
      </c>
      <c r="N100" s="2" t="s">
        <v>29</v>
      </c>
      <c r="O100" s="2" t="s">
        <v>29</v>
      </c>
      <c r="P100" s="2" t="s">
        <v>114</v>
      </c>
      <c r="Q100" s="4" t="str">
        <f>HYPERLINK("http://weibo.com/3212353975/Nmv6IftqI")</f>
        <v>http://weibo.com/3212353975/Nmv6IftqI</v>
      </c>
      <c r="R100" s="3" t="s">
        <v>482</v>
      </c>
      <c r="S100" s="2" t="s">
        <v>31</v>
      </c>
      <c r="T100" t="s">
        <v>32</v>
      </c>
    </row>
    <row r="101" ht="23" customHeight="1" spans="1:20">
      <c r="A101" s="2">
        <v>100</v>
      </c>
      <c r="B101" s="3" t="s">
        <v>487</v>
      </c>
      <c r="C101" s="2" t="s">
        <v>488</v>
      </c>
      <c r="D101" s="2" t="s">
        <v>35</v>
      </c>
      <c r="E101" s="2" t="s">
        <v>22</v>
      </c>
      <c r="F101" s="2" t="s">
        <v>489</v>
      </c>
      <c r="G101" s="2" t="s">
        <v>490</v>
      </c>
      <c r="H101" s="2" t="s">
        <v>44</v>
      </c>
      <c r="I101" s="2" t="s">
        <v>26</v>
      </c>
      <c r="J101" s="2" t="s">
        <v>27</v>
      </c>
      <c r="K101" s="2" t="s">
        <v>28</v>
      </c>
      <c r="L101" s="2" t="s">
        <v>29</v>
      </c>
      <c r="M101" s="2" t="s">
        <v>29</v>
      </c>
      <c r="N101" s="2" t="s">
        <v>29</v>
      </c>
      <c r="O101" s="2" t="s">
        <v>29</v>
      </c>
      <c r="P101" s="2" t="s">
        <v>138</v>
      </c>
      <c r="Q101" s="4" t="str">
        <f>HYPERLINK("http://weibo.com/3238492441/Nmv4YlVSf")</f>
        <v>http://weibo.com/3238492441/Nmv4YlVSf</v>
      </c>
      <c r="R101" s="3" t="s">
        <v>487</v>
      </c>
      <c r="S101" s="2" t="s">
        <v>31</v>
      </c>
      <c r="T101" t="s">
        <v>32</v>
      </c>
    </row>
    <row r="102" ht="23" customHeight="1" spans="1:20">
      <c r="A102" s="2">
        <v>101</v>
      </c>
      <c r="B102" s="3" t="s">
        <v>491</v>
      </c>
      <c r="C102" s="2" t="s">
        <v>492</v>
      </c>
      <c r="D102" s="2" t="s">
        <v>35</v>
      </c>
      <c r="E102" s="2" t="s">
        <v>22</v>
      </c>
      <c r="F102" s="2" t="s">
        <v>493</v>
      </c>
      <c r="G102" s="2" t="s">
        <v>494</v>
      </c>
      <c r="H102" s="2" t="s">
        <v>423</v>
      </c>
      <c r="I102" s="2" t="s">
        <v>26</v>
      </c>
      <c r="J102" s="2" t="s">
        <v>27</v>
      </c>
      <c r="K102" s="2" t="s">
        <v>28</v>
      </c>
      <c r="L102" s="2" t="s">
        <v>29</v>
      </c>
      <c r="M102" s="2" t="s">
        <v>29</v>
      </c>
      <c r="N102" s="2" t="s">
        <v>29</v>
      </c>
      <c r="O102" s="2" t="s">
        <v>29</v>
      </c>
      <c r="P102" s="2" t="s">
        <v>319</v>
      </c>
      <c r="Q102" s="4" t="str">
        <f>HYPERLINK("http://weibo.com/7369631195/Nmv1cpGa3")</f>
        <v>http://weibo.com/7369631195/Nmv1cpGa3</v>
      </c>
      <c r="R102" s="3" t="s">
        <v>491</v>
      </c>
      <c r="S102" s="2" t="s">
        <v>31</v>
      </c>
      <c r="T102" t="s">
        <v>32</v>
      </c>
    </row>
    <row r="103" ht="23" customHeight="1" spans="1:20">
      <c r="A103" s="2">
        <v>102</v>
      </c>
      <c r="B103" s="3" t="s">
        <v>495</v>
      </c>
      <c r="C103" s="2" t="s">
        <v>496</v>
      </c>
      <c r="D103" s="2" t="s">
        <v>21</v>
      </c>
      <c r="E103" s="2" t="s">
        <v>22</v>
      </c>
      <c r="F103" s="2" t="s">
        <v>497</v>
      </c>
      <c r="G103" s="2" t="s">
        <v>498</v>
      </c>
      <c r="H103" s="2" t="s">
        <v>255</v>
      </c>
      <c r="I103" s="2" t="s">
        <v>26</v>
      </c>
      <c r="J103" s="2" t="s">
        <v>27</v>
      </c>
      <c r="K103" s="2" t="s">
        <v>28</v>
      </c>
      <c r="L103" s="2" t="s">
        <v>29</v>
      </c>
      <c r="M103" s="2" t="s">
        <v>29</v>
      </c>
      <c r="N103" s="2" t="s">
        <v>29</v>
      </c>
      <c r="O103" s="2" t="s">
        <v>29</v>
      </c>
      <c r="P103" s="2" t="s">
        <v>29</v>
      </c>
      <c r="Q103" s="4" t="str">
        <f>HYPERLINK("http://weibo.com/7130981738/Nmv0fc76f")</f>
        <v>http://weibo.com/7130981738/Nmv0fc76f</v>
      </c>
      <c r="R103" s="3" t="s">
        <v>495</v>
      </c>
      <c r="S103" s="2" t="s">
        <v>31</v>
      </c>
      <c r="T103" t="s">
        <v>32</v>
      </c>
    </row>
    <row r="104" ht="23" customHeight="1" spans="1:20">
      <c r="A104" s="2">
        <v>103</v>
      </c>
      <c r="B104" s="3" t="s">
        <v>499</v>
      </c>
      <c r="C104" s="2" t="s">
        <v>500</v>
      </c>
      <c r="D104" s="2" t="s">
        <v>35</v>
      </c>
      <c r="E104" s="2" t="s">
        <v>22</v>
      </c>
      <c r="F104" s="2" t="s">
        <v>501</v>
      </c>
      <c r="G104" s="2" t="s">
        <v>502</v>
      </c>
      <c r="H104" s="2" t="s">
        <v>211</v>
      </c>
      <c r="I104" s="2" t="s">
        <v>26</v>
      </c>
      <c r="J104" s="2" t="s">
        <v>27</v>
      </c>
      <c r="K104" s="2" t="s">
        <v>28</v>
      </c>
      <c r="L104" s="2" t="s">
        <v>29</v>
      </c>
      <c r="M104" s="2" t="s">
        <v>29</v>
      </c>
      <c r="N104" s="2" t="s">
        <v>29</v>
      </c>
      <c r="O104" s="2" t="s">
        <v>29</v>
      </c>
      <c r="P104" s="2" t="s">
        <v>503</v>
      </c>
      <c r="Q104" s="4" t="str">
        <f>HYPERLINK("http://weibo.com/5451591272/NmuOA96o4")</f>
        <v>http://weibo.com/5451591272/NmuOA96o4</v>
      </c>
      <c r="R104" s="3" t="s">
        <v>499</v>
      </c>
      <c r="S104" s="2" t="s">
        <v>31</v>
      </c>
      <c r="T104" t="s">
        <v>32</v>
      </c>
    </row>
    <row r="105" ht="23" customHeight="1" spans="1:20">
      <c r="A105" s="2">
        <v>104</v>
      </c>
      <c r="B105" s="3" t="s">
        <v>504</v>
      </c>
      <c r="C105" s="2" t="s">
        <v>505</v>
      </c>
      <c r="D105" s="2" t="s">
        <v>21</v>
      </c>
      <c r="E105" s="2" t="s">
        <v>22</v>
      </c>
      <c r="F105" s="2" t="s">
        <v>506</v>
      </c>
      <c r="G105" s="2" t="s">
        <v>507</v>
      </c>
      <c r="H105" s="2" t="s">
        <v>44</v>
      </c>
      <c r="I105" s="2" t="s">
        <v>26</v>
      </c>
      <c r="J105" s="2" t="s">
        <v>27</v>
      </c>
      <c r="K105" s="2" t="s">
        <v>28</v>
      </c>
      <c r="L105" s="2" t="s">
        <v>29</v>
      </c>
      <c r="M105" s="2" t="s">
        <v>29</v>
      </c>
      <c r="N105" s="2" t="s">
        <v>29</v>
      </c>
      <c r="O105" s="2" t="s">
        <v>29</v>
      </c>
      <c r="P105" s="2" t="s">
        <v>149</v>
      </c>
      <c r="Q105" s="4" t="str">
        <f>HYPERLINK("http://weibo.com/6084478445/NmuNxfcCN")</f>
        <v>http://weibo.com/6084478445/NmuNxfcCN</v>
      </c>
      <c r="R105" s="3" t="s">
        <v>504</v>
      </c>
      <c r="S105" s="2" t="s">
        <v>31</v>
      </c>
      <c r="T105" t="s">
        <v>32</v>
      </c>
    </row>
    <row r="106" ht="23" customHeight="1" spans="1:20">
      <c r="A106" s="2">
        <v>105</v>
      </c>
      <c r="B106" s="3" t="s">
        <v>508</v>
      </c>
      <c r="C106" s="2" t="s">
        <v>509</v>
      </c>
      <c r="D106" s="2" t="s">
        <v>35</v>
      </c>
      <c r="E106" s="2" t="s">
        <v>22</v>
      </c>
      <c r="F106" s="2" t="s">
        <v>510</v>
      </c>
      <c r="G106" s="2" t="s">
        <v>511</v>
      </c>
      <c r="H106" s="2" t="s">
        <v>38</v>
      </c>
      <c r="I106" s="2" t="s">
        <v>26</v>
      </c>
      <c r="J106" s="2" t="s">
        <v>27</v>
      </c>
      <c r="K106" s="2" t="s">
        <v>28</v>
      </c>
      <c r="L106" s="2" t="s">
        <v>29</v>
      </c>
      <c r="M106" s="2" t="s">
        <v>29</v>
      </c>
      <c r="N106" s="2" t="s">
        <v>29</v>
      </c>
      <c r="O106" s="2" t="s">
        <v>29</v>
      </c>
      <c r="P106" s="2" t="s">
        <v>512</v>
      </c>
      <c r="Q106" s="4" t="str">
        <f>HYPERLINK("http://weibo.com/6477152199/NmuH5Fnwa")</f>
        <v>http://weibo.com/6477152199/NmuH5Fnwa</v>
      </c>
      <c r="R106" s="3" t="s">
        <v>508</v>
      </c>
      <c r="S106" s="2" t="s">
        <v>31</v>
      </c>
      <c r="T106" t="s">
        <v>32</v>
      </c>
    </row>
    <row r="107" ht="23" customHeight="1" spans="1:20">
      <c r="A107" s="2">
        <v>106</v>
      </c>
      <c r="B107" s="3" t="s">
        <v>513</v>
      </c>
      <c r="C107" s="2" t="s">
        <v>514</v>
      </c>
      <c r="D107" s="2" t="s">
        <v>21</v>
      </c>
      <c r="E107" s="2" t="s">
        <v>22</v>
      </c>
      <c r="F107" s="2" t="s">
        <v>515</v>
      </c>
      <c r="G107" s="2" t="s">
        <v>516</v>
      </c>
      <c r="H107" s="2" t="s">
        <v>38</v>
      </c>
      <c r="I107" s="2" t="s">
        <v>26</v>
      </c>
      <c r="J107" s="2" t="s">
        <v>27</v>
      </c>
      <c r="K107" s="2" t="s">
        <v>28</v>
      </c>
      <c r="L107" s="2" t="s">
        <v>29</v>
      </c>
      <c r="M107" s="2" t="s">
        <v>29</v>
      </c>
      <c r="N107" s="2" t="s">
        <v>29</v>
      </c>
      <c r="O107" s="2" t="s">
        <v>29</v>
      </c>
      <c r="P107" s="2" t="s">
        <v>319</v>
      </c>
      <c r="Q107" s="4" t="str">
        <f>HYPERLINK("http://weibo.com/3554853012/NmuEE9GGQ")</f>
        <v>http://weibo.com/3554853012/NmuEE9GGQ</v>
      </c>
      <c r="R107" s="3" t="s">
        <v>513</v>
      </c>
      <c r="S107" s="2" t="s">
        <v>31</v>
      </c>
      <c r="T107" t="s">
        <v>32</v>
      </c>
    </row>
    <row r="108" ht="23" customHeight="1" spans="1:20">
      <c r="A108" s="2">
        <v>107</v>
      </c>
      <c r="B108" s="3" t="s">
        <v>517</v>
      </c>
      <c r="C108" s="2" t="s">
        <v>518</v>
      </c>
      <c r="D108" s="2" t="s">
        <v>21</v>
      </c>
      <c r="E108" s="2" t="s">
        <v>22</v>
      </c>
      <c r="F108" s="2" t="s">
        <v>519</v>
      </c>
      <c r="G108" s="2" t="s">
        <v>520</v>
      </c>
      <c r="H108" s="2" t="s">
        <v>80</v>
      </c>
      <c r="I108" s="2" t="s">
        <v>26</v>
      </c>
      <c r="J108" s="2" t="s">
        <v>27</v>
      </c>
      <c r="K108" s="2" t="s">
        <v>28</v>
      </c>
      <c r="L108" s="2" t="s">
        <v>29</v>
      </c>
      <c r="M108" s="2" t="s">
        <v>29</v>
      </c>
      <c r="N108" s="2" t="s">
        <v>29</v>
      </c>
      <c r="O108" s="2" t="s">
        <v>29</v>
      </c>
      <c r="P108" s="2" t="s">
        <v>241</v>
      </c>
      <c r="Q108" s="4" t="str">
        <f>HYPERLINK("http://weibo.com/7479408216/NmuDJmc3Y")</f>
        <v>http://weibo.com/7479408216/NmuDJmc3Y</v>
      </c>
      <c r="R108" s="3" t="s">
        <v>517</v>
      </c>
      <c r="S108" s="2" t="s">
        <v>31</v>
      </c>
      <c r="T108" t="s">
        <v>32</v>
      </c>
    </row>
    <row r="109" ht="23" customHeight="1" spans="1:20">
      <c r="A109" s="2">
        <v>108</v>
      </c>
      <c r="B109" s="3" t="s">
        <v>521</v>
      </c>
      <c r="C109" s="2" t="s">
        <v>522</v>
      </c>
      <c r="D109" s="2" t="s">
        <v>35</v>
      </c>
      <c r="E109" s="2" t="s">
        <v>22</v>
      </c>
      <c r="F109" s="2" t="s">
        <v>523</v>
      </c>
      <c r="G109" s="2" t="s">
        <v>524</v>
      </c>
      <c r="H109" s="2" t="s">
        <v>211</v>
      </c>
      <c r="I109" s="2" t="s">
        <v>26</v>
      </c>
      <c r="J109" s="2" t="s">
        <v>27</v>
      </c>
      <c r="K109" s="2" t="s">
        <v>28</v>
      </c>
      <c r="L109" s="2" t="s">
        <v>29</v>
      </c>
      <c r="M109" s="2" t="s">
        <v>29</v>
      </c>
      <c r="N109" s="2" t="s">
        <v>29</v>
      </c>
      <c r="O109" s="2" t="s">
        <v>29</v>
      </c>
      <c r="P109" s="2" t="s">
        <v>104</v>
      </c>
      <c r="Q109" s="4" t="str">
        <f>HYPERLINK("http://weibo.com/7814408953/NmuqhcW93")</f>
        <v>http://weibo.com/7814408953/NmuqhcW93</v>
      </c>
      <c r="R109" s="3" t="s">
        <v>521</v>
      </c>
      <c r="S109" s="2" t="s">
        <v>31</v>
      </c>
      <c r="T109" t="s">
        <v>32</v>
      </c>
    </row>
    <row r="110" ht="23" customHeight="1" spans="1:20">
      <c r="A110" s="2">
        <v>109</v>
      </c>
      <c r="B110" s="3" t="s">
        <v>525</v>
      </c>
      <c r="C110" s="2" t="s">
        <v>526</v>
      </c>
      <c r="D110" s="2" t="s">
        <v>21</v>
      </c>
      <c r="E110" s="2" t="s">
        <v>22</v>
      </c>
      <c r="F110" s="2" t="s">
        <v>527</v>
      </c>
      <c r="G110" s="2" t="s">
        <v>528</v>
      </c>
      <c r="H110" s="2" t="s">
        <v>376</v>
      </c>
      <c r="I110" s="2" t="s">
        <v>26</v>
      </c>
      <c r="J110" s="2" t="s">
        <v>27</v>
      </c>
      <c r="K110" s="2" t="s">
        <v>28</v>
      </c>
      <c r="L110" s="2" t="s">
        <v>29</v>
      </c>
      <c r="M110" s="2" t="s">
        <v>29</v>
      </c>
      <c r="N110" s="2" t="s">
        <v>29</v>
      </c>
      <c r="O110" s="2" t="s">
        <v>29</v>
      </c>
      <c r="P110" s="2" t="s">
        <v>529</v>
      </c>
      <c r="Q110" s="4" t="str">
        <f>HYPERLINK("http://weibo.com/5432666207/NmumXsCQQ")</f>
        <v>http://weibo.com/5432666207/NmumXsCQQ</v>
      </c>
      <c r="R110" s="3" t="s">
        <v>525</v>
      </c>
      <c r="S110" s="2" t="s">
        <v>31</v>
      </c>
      <c r="T110" t="s">
        <v>32</v>
      </c>
    </row>
    <row r="111" ht="23" customHeight="1" spans="1:20">
      <c r="A111" s="2">
        <v>110</v>
      </c>
      <c r="B111" s="3" t="s">
        <v>530</v>
      </c>
      <c r="C111" s="2" t="s">
        <v>531</v>
      </c>
      <c r="D111" s="2" t="s">
        <v>21</v>
      </c>
      <c r="E111" s="2" t="s">
        <v>22</v>
      </c>
      <c r="F111" s="2" t="s">
        <v>532</v>
      </c>
      <c r="G111" s="2" t="s">
        <v>533</v>
      </c>
      <c r="H111" s="2" t="s">
        <v>97</v>
      </c>
      <c r="I111" s="2" t="s">
        <v>26</v>
      </c>
      <c r="J111" s="2" t="s">
        <v>27</v>
      </c>
      <c r="K111" s="2" t="s">
        <v>28</v>
      </c>
      <c r="L111" s="2" t="s">
        <v>29</v>
      </c>
      <c r="M111" s="2" t="s">
        <v>29</v>
      </c>
      <c r="N111" s="2" t="s">
        <v>29</v>
      </c>
      <c r="O111" s="2" t="s">
        <v>29</v>
      </c>
      <c r="P111" s="2" t="s">
        <v>39</v>
      </c>
      <c r="Q111" s="4" t="str">
        <f>HYPERLINK("http://weibo.com/6299881540/NmulkaRwW")</f>
        <v>http://weibo.com/6299881540/NmulkaRwW</v>
      </c>
      <c r="R111" s="3" t="s">
        <v>530</v>
      </c>
      <c r="S111" s="2" t="s">
        <v>31</v>
      </c>
      <c r="T111" t="s">
        <v>32</v>
      </c>
    </row>
    <row r="112" ht="23" customHeight="1" spans="1:20">
      <c r="A112" s="2">
        <v>111</v>
      </c>
      <c r="B112" s="3" t="s">
        <v>534</v>
      </c>
      <c r="C112" s="2" t="s">
        <v>535</v>
      </c>
      <c r="D112" s="2" t="s">
        <v>35</v>
      </c>
      <c r="E112" s="2" t="s">
        <v>22</v>
      </c>
      <c r="F112" s="2" t="s">
        <v>536</v>
      </c>
      <c r="G112" s="2" t="s">
        <v>537</v>
      </c>
      <c r="H112" s="2" t="s">
        <v>38</v>
      </c>
      <c r="I112" s="2" t="s">
        <v>26</v>
      </c>
      <c r="J112" s="2" t="s">
        <v>27</v>
      </c>
      <c r="K112" s="2" t="s">
        <v>28</v>
      </c>
      <c r="L112" s="2" t="s">
        <v>29</v>
      </c>
      <c r="M112" s="2" t="s">
        <v>29</v>
      </c>
      <c r="N112" s="2" t="s">
        <v>29</v>
      </c>
      <c r="O112" s="2" t="s">
        <v>29</v>
      </c>
      <c r="P112" s="2" t="s">
        <v>459</v>
      </c>
      <c r="Q112" s="4" t="str">
        <f>HYPERLINK("http://weibo.com/5385609522/NmugUsKQ7")</f>
        <v>http://weibo.com/5385609522/NmugUsKQ7</v>
      </c>
      <c r="R112" s="3" t="s">
        <v>534</v>
      </c>
      <c r="S112" s="2" t="s">
        <v>31</v>
      </c>
      <c r="T112" t="s">
        <v>32</v>
      </c>
    </row>
    <row r="113" ht="23" customHeight="1" spans="1:20">
      <c r="A113" s="2">
        <v>112</v>
      </c>
      <c r="B113" s="3" t="s">
        <v>538</v>
      </c>
      <c r="C113" s="2" t="s">
        <v>539</v>
      </c>
      <c r="D113" s="2" t="s">
        <v>21</v>
      </c>
      <c r="E113" s="2" t="s">
        <v>22</v>
      </c>
      <c r="F113" s="2" t="s">
        <v>540</v>
      </c>
      <c r="G113" s="2" t="s">
        <v>541</v>
      </c>
      <c r="H113" s="2" t="s">
        <v>255</v>
      </c>
      <c r="I113" s="2" t="s">
        <v>26</v>
      </c>
      <c r="J113" s="2" t="s">
        <v>27</v>
      </c>
      <c r="K113" s="2" t="s">
        <v>28</v>
      </c>
      <c r="L113" s="2" t="s">
        <v>29</v>
      </c>
      <c r="M113" s="2" t="s">
        <v>29</v>
      </c>
      <c r="N113" s="2" t="s">
        <v>29</v>
      </c>
      <c r="O113" s="2" t="s">
        <v>29</v>
      </c>
      <c r="P113" s="2" t="s">
        <v>542</v>
      </c>
      <c r="Q113" s="4" t="str">
        <f>HYPERLINK("http://weibo.com/5936280340/NmudRDw3f")</f>
        <v>http://weibo.com/5936280340/NmudRDw3f</v>
      </c>
      <c r="R113" s="3" t="s">
        <v>538</v>
      </c>
      <c r="S113" s="2" t="s">
        <v>31</v>
      </c>
      <c r="T113" t="s">
        <v>32</v>
      </c>
    </row>
    <row r="114" ht="23" customHeight="1" spans="1:20">
      <c r="A114" s="2">
        <v>113</v>
      </c>
      <c r="B114" s="3" t="s">
        <v>150</v>
      </c>
      <c r="C114" s="2" t="s">
        <v>543</v>
      </c>
      <c r="D114" s="2" t="s">
        <v>35</v>
      </c>
      <c r="E114" s="2" t="s">
        <v>22</v>
      </c>
      <c r="F114" s="2" t="s">
        <v>544</v>
      </c>
      <c r="G114" s="2" t="s">
        <v>545</v>
      </c>
      <c r="H114" s="2" t="s">
        <v>38</v>
      </c>
      <c r="I114" s="2" t="s">
        <v>26</v>
      </c>
      <c r="J114" s="2" t="s">
        <v>27</v>
      </c>
      <c r="K114" s="2" t="s">
        <v>28</v>
      </c>
      <c r="L114" s="2" t="s">
        <v>29</v>
      </c>
      <c r="M114" s="2" t="s">
        <v>29</v>
      </c>
      <c r="N114" s="2" t="s">
        <v>29</v>
      </c>
      <c r="O114" s="2" t="s">
        <v>29</v>
      </c>
      <c r="P114" s="2" t="s">
        <v>56</v>
      </c>
      <c r="Q114" s="4" t="str">
        <f>HYPERLINK("http://weibo.com/5965713948/NmucW98Gm")</f>
        <v>http://weibo.com/5965713948/NmucW98Gm</v>
      </c>
      <c r="R114" s="3" t="s">
        <v>150</v>
      </c>
      <c r="S114" s="2" t="s">
        <v>31</v>
      </c>
      <c r="T114" t="s">
        <v>32</v>
      </c>
    </row>
    <row r="115" ht="23" customHeight="1" spans="1:20">
      <c r="A115" s="2">
        <v>114</v>
      </c>
      <c r="B115" s="3" t="s">
        <v>546</v>
      </c>
      <c r="C115" s="2" t="s">
        <v>547</v>
      </c>
      <c r="D115" s="2" t="s">
        <v>35</v>
      </c>
      <c r="E115" s="2" t="s">
        <v>22</v>
      </c>
      <c r="F115" s="2" t="s">
        <v>548</v>
      </c>
      <c r="G115" s="2" t="s">
        <v>549</v>
      </c>
      <c r="H115" s="2" t="s">
        <v>38</v>
      </c>
      <c r="I115" s="2" t="s">
        <v>26</v>
      </c>
      <c r="J115" s="2" t="s">
        <v>27</v>
      </c>
      <c r="K115" s="2" t="s">
        <v>28</v>
      </c>
      <c r="L115" s="2" t="s">
        <v>29</v>
      </c>
      <c r="M115" s="2" t="s">
        <v>29</v>
      </c>
      <c r="N115" s="2" t="s">
        <v>29</v>
      </c>
      <c r="O115" s="2" t="s">
        <v>29</v>
      </c>
      <c r="P115" s="2" t="s">
        <v>71</v>
      </c>
      <c r="Q115" s="4" t="str">
        <f>HYPERLINK("http://weibo.com/7853108484/Nmu8X1Laj")</f>
        <v>http://weibo.com/7853108484/Nmu8X1Laj</v>
      </c>
      <c r="R115" s="3" t="s">
        <v>546</v>
      </c>
      <c r="S115" s="2" t="s">
        <v>31</v>
      </c>
      <c r="T115" t="s">
        <v>32</v>
      </c>
    </row>
    <row r="116" ht="23" customHeight="1" spans="1:20">
      <c r="A116" s="2">
        <v>115</v>
      </c>
      <c r="B116" s="3" t="s">
        <v>57</v>
      </c>
      <c r="C116" s="2" t="s">
        <v>550</v>
      </c>
      <c r="D116" s="2" t="s">
        <v>35</v>
      </c>
      <c r="E116" s="2" t="s">
        <v>22</v>
      </c>
      <c r="F116" s="2" t="s">
        <v>551</v>
      </c>
      <c r="G116" s="2" t="s">
        <v>552</v>
      </c>
      <c r="H116" s="2" t="s">
        <v>553</v>
      </c>
      <c r="I116" s="2" t="s">
        <v>26</v>
      </c>
      <c r="J116" s="2" t="s">
        <v>27</v>
      </c>
      <c r="K116" s="2" t="s">
        <v>28</v>
      </c>
      <c r="L116" s="2" t="s">
        <v>29</v>
      </c>
      <c r="M116" s="2" t="s">
        <v>29</v>
      </c>
      <c r="N116" s="2" t="s">
        <v>29</v>
      </c>
      <c r="O116" s="2" t="s">
        <v>29</v>
      </c>
      <c r="P116" s="2" t="s">
        <v>554</v>
      </c>
      <c r="Q116" s="4" t="str">
        <f>HYPERLINK("http://weibo.com/6560804256/Nmu7E2L08")</f>
        <v>http://weibo.com/6560804256/Nmu7E2L08</v>
      </c>
      <c r="R116" s="3" t="s">
        <v>57</v>
      </c>
      <c r="S116" s="2" t="s">
        <v>31</v>
      </c>
      <c r="T116" t="s">
        <v>32</v>
      </c>
    </row>
    <row r="117" ht="23" customHeight="1" spans="1:20">
      <c r="A117" s="2">
        <v>116</v>
      </c>
      <c r="B117" s="3" t="s">
        <v>46</v>
      </c>
      <c r="C117" s="2" t="s">
        <v>555</v>
      </c>
      <c r="D117" s="2" t="s">
        <v>35</v>
      </c>
      <c r="E117" s="2" t="s">
        <v>22</v>
      </c>
      <c r="F117" s="2" t="s">
        <v>556</v>
      </c>
      <c r="G117" s="2" t="s">
        <v>557</v>
      </c>
      <c r="H117" s="2" t="s">
        <v>25</v>
      </c>
      <c r="I117" s="2" t="s">
        <v>26</v>
      </c>
      <c r="J117" s="2" t="s">
        <v>27</v>
      </c>
      <c r="K117" s="2" t="s">
        <v>28</v>
      </c>
      <c r="L117" s="2" t="s">
        <v>29</v>
      </c>
      <c r="M117" s="2" t="s">
        <v>29</v>
      </c>
      <c r="N117" s="2" t="s">
        <v>29</v>
      </c>
      <c r="O117" s="2" t="s">
        <v>29</v>
      </c>
      <c r="P117" s="2" t="s">
        <v>319</v>
      </c>
      <c r="Q117" s="4" t="str">
        <f>HYPERLINK("http://weibo.com/6128101330/Nmu4RgqsU")</f>
        <v>http://weibo.com/6128101330/Nmu4RgqsU</v>
      </c>
      <c r="R117" s="3" t="s">
        <v>46</v>
      </c>
      <c r="S117" s="2" t="s">
        <v>31</v>
      </c>
      <c r="T117" t="s">
        <v>32</v>
      </c>
    </row>
    <row r="118" ht="23" customHeight="1" spans="1:20">
      <c r="A118" s="2">
        <v>117</v>
      </c>
      <c r="B118" s="3" t="s">
        <v>558</v>
      </c>
      <c r="C118" s="2" t="s">
        <v>559</v>
      </c>
      <c r="D118" s="2" t="s">
        <v>21</v>
      </c>
      <c r="E118" s="2" t="s">
        <v>22</v>
      </c>
      <c r="F118" s="2" t="s">
        <v>560</v>
      </c>
      <c r="G118" s="2" t="s">
        <v>561</v>
      </c>
      <c r="H118" s="2" t="s">
        <v>562</v>
      </c>
      <c r="I118" s="2" t="s">
        <v>26</v>
      </c>
      <c r="J118" s="2" t="s">
        <v>27</v>
      </c>
      <c r="K118" s="2" t="s">
        <v>28</v>
      </c>
      <c r="L118" s="2" t="s">
        <v>29</v>
      </c>
      <c r="M118" s="2" t="s">
        <v>29</v>
      </c>
      <c r="N118" s="2" t="s">
        <v>29</v>
      </c>
      <c r="O118" s="2" t="s">
        <v>29</v>
      </c>
      <c r="P118" s="2" t="s">
        <v>563</v>
      </c>
      <c r="Q118" s="4" t="str">
        <f>HYPERLINK("http://weibo.com/6198364131/NmtYZ8btM")</f>
        <v>http://weibo.com/6198364131/NmtYZ8btM</v>
      </c>
      <c r="R118" s="3" t="s">
        <v>558</v>
      </c>
      <c r="S118" s="2" t="s">
        <v>31</v>
      </c>
      <c r="T118" t="s">
        <v>32</v>
      </c>
    </row>
    <row r="119" ht="23" customHeight="1" spans="1:20">
      <c r="A119" s="2">
        <v>118</v>
      </c>
      <c r="B119" s="3" t="s">
        <v>564</v>
      </c>
      <c r="C119" s="2" t="s">
        <v>565</v>
      </c>
      <c r="D119" s="2" t="s">
        <v>35</v>
      </c>
      <c r="E119" s="2" t="s">
        <v>22</v>
      </c>
      <c r="F119" s="2" t="s">
        <v>566</v>
      </c>
      <c r="G119" s="2" t="s">
        <v>567</v>
      </c>
      <c r="H119" s="2" t="s">
        <v>38</v>
      </c>
      <c r="I119" s="2" t="s">
        <v>26</v>
      </c>
      <c r="J119" s="2" t="s">
        <v>27</v>
      </c>
      <c r="K119" s="2" t="s">
        <v>28</v>
      </c>
      <c r="L119" s="2" t="s">
        <v>29</v>
      </c>
      <c r="M119" s="2" t="s">
        <v>29</v>
      </c>
      <c r="N119" s="2" t="s">
        <v>29</v>
      </c>
      <c r="O119" s="2" t="s">
        <v>29</v>
      </c>
      <c r="P119" s="2" t="s">
        <v>568</v>
      </c>
      <c r="Q119" s="4" t="str">
        <f>HYPERLINK("http://weibo.com/7481062399/NmtUBkgDg")</f>
        <v>http://weibo.com/7481062399/NmtUBkgDg</v>
      </c>
      <c r="R119" s="3" t="s">
        <v>564</v>
      </c>
      <c r="S119" s="2" t="s">
        <v>31</v>
      </c>
      <c r="T119" t="s">
        <v>32</v>
      </c>
    </row>
    <row r="120" ht="23" customHeight="1" spans="1:20">
      <c r="A120" s="2">
        <v>119</v>
      </c>
      <c r="B120" s="3" t="s">
        <v>150</v>
      </c>
      <c r="C120" s="2" t="s">
        <v>569</v>
      </c>
      <c r="D120" s="2" t="s">
        <v>35</v>
      </c>
      <c r="E120" s="2" t="s">
        <v>22</v>
      </c>
      <c r="F120" s="2" t="s">
        <v>570</v>
      </c>
      <c r="G120" s="2" t="s">
        <v>571</v>
      </c>
      <c r="H120" s="2" t="s">
        <v>97</v>
      </c>
      <c r="I120" s="2" t="s">
        <v>26</v>
      </c>
      <c r="J120" s="2" t="s">
        <v>27</v>
      </c>
      <c r="K120" s="2" t="s">
        <v>28</v>
      </c>
      <c r="L120" s="2" t="s">
        <v>29</v>
      </c>
      <c r="M120" s="2" t="s">
        <v>29</v>
      </c>
      <c r="N120" s="2" t="s">
        <v>29</v>
      </c>
      <c r="O120" s="2" t="s">
        <v>29</v>
      </c>
      <c r="P120" s="2" t="s">
        <v>572</v>
      </c>
      <c r="Q120" s="4" t="str">
        <f>HYPERLINK("http://weibo.com/6415895641/NmtM2h0F0")</f>
        <v>http://weibo.com/6415895641/NmtM2h0F0</v>
      </c>
      <c r="R120" s="3" t="s">
        <v>150</v>
      </c>
      <c r="S120" s="2" t="s">
        <v>31</v>
      </c>
      <c r="T120" t="s">
        <v>32</v>
      </c>
    </row>
    <row r="121" ht="23" customHeight="1" spans="1:20">
      <c r="A121" s="2">
        <v>120</v>
      </c>
      <c r="B121" s="3" t="s">
        <v>46</v>
      </c>
      <c r="C121" s="2" t="s">
        <v>573</v>
      </c>
      <c r="D121" s="2" t="s">
        <v>35</v>
      </c>
      <c r="E121" s="2" t="s">
        <v>22</v>
      </c>
      <c r="F121" s="2" t="s">
        <v>574</v>
      </c>
      <c r="G121" s="2" t="s">
        <v>575</v>
      </c>
      <c r="H121" s="2" t="s">
        <v>97</v>
      </c>
      <c r="I121" s="2" t="s">
        <v>26</v>
      </c>
      <c r="J121" s="2" t="s">
        <v>27</v>
      </c>
      <c r="K121" s="2" t="s">
        <v>28</v>
      </c>
      <c r="L121" s="2" t="s">
        <v>29</v>
      </c>
      <c r="M121" s="2" t="s">
        <v>29</v>
      </c>
      <c r="N121" s="2" t="s">
        <v>29</v>
      </c>
      <c r="O121" s="2" t="s">
        <v>29</v>
      </c>
      <c r="P121" s="2" t="s">
        <v>92</v>
      </c>
      <c r="Q121" s="4" t="str">
        <f>HYPERLINK("http://weibo.com/5582769032/NmtLaveB7")</f>
        <v>http://weibo.com/5582769032/NmtLaveB7</v>
      </c>
      <c r="R121" s="3" t="s">
        <v>46</v>
      </c>
      <c r="S121" s="2" t="s">
        <v>31</v>
      </c>
      <c r="T121" t="s">
        <v>32</v>
      </c>
    </row>
    <row r="122" ht="23" customHeight="1" spans="1:20">
      <c r="A122" s="2">
        <v>121</v>
      </c>
      <c r="B122" s="3" t="s">
        <v>576</v>
      </c>
      <c r="C122" s="2" t="s">
        <v>577</v>
      </c>
      <c r="D122" s="2" t="s">
        <v>21</v>
      </c>
      <c r="E122" s="2" t="s">
        <v>22</v>
      </c>
      <c r="F122" s="2" t="s">
        <v>578</v>
      </c>
      <c r="G122" s="2" t="s">
        <v>579</v>
      </c>
      <c r="H122" s="2" t="s">
        <v>423</v>
      </c>
      <c r="I122" s="2" t="s">
        <v>26</v>
      </c>
      <c r="J122" s="2" t="s">
        <v>27</v>
      </c>
      <c r="K122" s="2" t="s">
        <v>28</v>
      </c>
      <c r="L122" s="2" t="s">
        <v>29</v>
      </c>
      <c r="M122" s="2" t="s">
        <v>29</v>
      </c>
      <c r="N122" s="2" t="s">
        <v>29</v>
      </c>
      <c r="O122" s="2" t="s">
        <v>29</v>
      </c>
      <c r="P122" s="2" t="s">
        <v>580</v>
      </c>
      <c r="Q122" s="4" t="str">
        <f>HYPERLINK("http://weibo.com/1602802570/NmtKNbQsP")</f>
        <v>http://weibo.com/1602802570/NmtKNbQsP</v>
      </c>
      <c r="R122" s="3" t="s">
        <v>576</v>
      </c>
      <c r="S122" s="2" t="s">
        <v>31</v>
      </c>
      <c r="T122" t="s">
        <v>32</v>
      </c>
    </row>
    <row r="123" ht="23" customHeight="1" spans="1:20">
      <c r="A123" s="2">
        <v>122</v>
      </c>
      <c r="B123" s="3" t="s">
        <v>301</v>
      </c>
      <c r="C123" s="2" t="s">
        <v>581</v>
      </c>
      <c r="D123" s="2" t="s">
        <v>35</v>
      </c>
      <c r="E123" s="2" t="s">
        <v>22</v>
      </c>
      <c r="F123" s="2" t="s">
        <v>582</v>
      </c>
      <c r="G123" s="2" t="s">
        <v>583</v>
      </c>
      <c r="H123" s="2" t="s">
        <v>80</v>
      </c>
      <c r="I123" s="2" t="s">
        <v>26</v>
      </c>
      <c r="J123" s="2" t="s">
        <v>27</v>
      </c>
      <c r="K123" s="2" t="s">
        <v>28</v>
      </c>
      <c r="L123" s="2" t="s">
        <v>29</v>
      </c>
      <c r="M123" s="2" t="s">
        <v>29</v>
      </c>
      <c r="N123" s="2" t="s">
        <v>29</v>
      </c>
      <c r="O123" s="2" t="s">
        <v>29</v>
      </c>
      <c r="P123" s="2" t="s">
        <v>29</v>
      </c>
      <c r="Q123" s="4" t="str">
        <f>HYPERLINK("http://weibo.com/7792523546/NmtIstNiU")</f>
        <v>http://weibo.com/7792523546/NmtIstNiU</v>
      </c>
      <c r="R123" s="3" t="s">
        <v>301</v>
      </c>
      <c r="S123" s="2" t="s">
        <v>31</v>
      </c>
      <c r="T123" t="s">
        <v>32</v>
      </c>
    </row>
    <row r="124" ht="23" customHeight="1" spans="1:20">
      <c r="A124" s="2">
        <v>123</v>
      </c>
      <c r="B124" s="3" t="s">
        <v>150</v>
      </c>
      <c r="C124" s="2" t="s">
        <v>584</v>
      </c>
      <c r="D124" s="2" t="s">
        <v>35</v>
      </c>
      <c r="E124" s="2" t="s">
        <v>22</v>
      </c>
      <c r="F124" s="2" t="s">
        <v>582</v>
      </c>
      <c r="G124" s="2" t="s">
        <v>583</v>
      </c>
      <c r="H124" s="2" t="s">
        <v>80</v>
      </c>
      <c r="I124" s="2" t="s">
        <v>26</v>
      </c>
      <c r="J124" s="2" t="s">
        <v>27</v>
      </c>
      <c r="K124" s="2" t="s">
        <v>28</v>
      </c>
      <c r="L124" s="2" t="s">
        <v>29</v>
      </c>
      <c r="M124" s="2" t="s">
        <v>29</v>
      </c>
      <c r="N124" s="2" t="s">
        <v>29</v>
      </c>
      <c r="O124" s="2" t="s">
        <v>29</v>
      </c>
      <c r="P124" s="2" t="s">
        <v>29</v>
      </c>
      <c r="Q124" s="4" t="str">
        <f>HYPERLINK("http://weibo.com/7792523546/NmtI84pPa")</f>
        <v>http://weibo.com/7792523546/NmtI84pPa</v>
      </c>
      <c r="R124" s="3" t="s">
        <v>150</v>
      </c>
      <c r="S124" s="2" t="s">
        <v>31</v>
      </c>
      <c r="T124" t="s">
        <v>32</v>
      </c>
    </row>
    <row r="125" ht="23" customHeight="1" spans="1:20">
      <c r="A125" s="2">
        <v>124</v>
      </c>
      <c r="B125" s="3" t="s">
        <v>51</v>
      </c>
      <c r="C125" s="2" t="s">
        <v>585</v>
      </c>
      <c r="D125" s="2" t="s">
        <v>35</v>
      </c>
      <c r="E125" s="2" t="s">
        <v>22</v>
      </c>
      <c r="F125" s="2" t="s">
        <v>586</v>
      </c>
      <c r="G125" s="2" t="s">
        <v>587</v>
      </c>
      <c r="H125" s="2" t="s">
        <v>176</v>
      </c>
      <c r="I125" s="2" t="s">
        <v>26</v>
      </c>
      <c r="J125" s="2" t="s">
        <v>27</v>
      </c>
      <c r="K125" s="2" t="s">
        <v>28</v>
      </c>
      <c r="L125" s="2" t="s">
        <v>29</v>
      </c>
      <c r="M125" s="2" t="s">
        <v>29</v>
      </c>
      <c r="N125" s="2" t="s">
        <v>29</v>
      </c>
      <c r="O125" s="2" t="s">
        <v>29</v>
      </c>
      <c r="P125" s="2" t="s">
        <v>588</v>
      </c>
      <c r="Q125" s="4" t="str">
        <f>HYPERLINK("http://weibo.com/7557501664/NmtGEtcCB")</f>
        <v>http://weibo.com/7557501664/NmtGEtcCB</v>
      </c>
      <c r="R125" s="3" t="s">
        <v>51</v>
      </c>
      <c r="S125" s="2" t="s">
        <v>31</v>
      </c>
      <c r="T125" t="s">
        <v>32</v>
      </c>
    </row>
    <row r="126" ht="23" customHeight="1" spans="1:20">
      <c r="A126" s="2">
        <v>125</v>
      </c>
      <c r="B126" s="3" t="s">
        <v>46</v>
      </c>
      <c r="C126" s="2" t="s">
        <v>589</v>
      </c>
      <c r="D126" s="2" t="s">
        <v>35</v>
      </c>
      <c r="E126" s="2" t="s">
        <v>22</v>
      </c>
      <c r="F126" s="2" t="s">
        <v>574</v>
      </c>
      <c r="G126" s="2" t="s">
        <v>575</v>
      </c>
      <c r="H126" s="2" t="s">
        <v>97</v>
      </c>
      <c r="I126" s="2" t="s">
        <v>26</v>
      </c>
      <c r="J126" s="2" t="s">
        <v>27</v>
      </c>
      <c r="K126" s="2" t="s">
        <v>28</v>
      </c>
      <c r="L126" s="2" t="s">
        <v>29</v>
      </c>
      <c r="M126" s="2" t="s">
        <v>29</v>
      </c>
      <c r="N126" s="2" t="s">
        <v>29</v>
      </c>
      <c r="O126" s="2" t="s">
        <v>29</v>
      </c>
      <c r="P126" s="2" t="s">
        <v>92</v>
      </c>
      <c r="Q126" s="4" t="str">
        <f>HYPERLINK("http://weibo.com/5582769032/NmtF72L7r")</f>
        <v>http://weibo.com/5582769032/NmtF72L7r</v>
      </c>
      <c r="R126" s="3" t="s">
        <v>46</v>
      </c>
      <c r="S126" s="2" t="s">
        <v>31</v>
      </c>
      <c r="T126" t="s">
        <v>32</v>
      </c>
    </row>
    <row r="127" ht="23" customHeight="1" spans="1:20">
      <c r="A127" s="2">
        <v>126</v>
      </c>
      <c r="B127" s="3" t="s">
        <v>46</v>
      </c>
      <c r="C127" s="2" t="s">
        <v>590</v>
      </c>
      <c r="D127" s="2" t="s">
        <v>35</v>
      </c>
      <c r="E127" s="2" t="s">
        <v>22</v>
      </c>
      <c r="F127" s="2" t="s">
        <v>591</v>
      </c>
      <c r="G127" s="2" t="s">
        <v>592</v>
      </c>
      <c r="H127" s="2" t="s">
        <v>97</v>
      </c>
      <c r="I127" s="2" t="s">
        <v>26</v>
      </c>
      <c r="J127" s="2" t="s">
        <v>27</v>
      </c>
      <c r="K127" s="2" t="s">
        <v>28</v>
      </c>
      <c r="L127" s="2" t="s">
        <v>29</v>
      </c>
      <c r="M127" s="2" t="s">
        <v>29</v>
      </c>
      <c r="N127" s="2" t="s">
        <v>29</v>
      </c>
      <c r="O127" s="2" t="s">
        <v>29</v>
      </c>
      <c r="P127" s="2" t="s">
        <v>593</v>
      </c>
      <c r="Q127" s="4" t="str">
        <f>HYPERLINK("http://weibo.com/7732809362/NmtzLu2cv")</f>
        <v>http://weibo.com/7732809362/NmtzLu2cv</v>
      </c>
      <c r="R127" s="3" t="s">
        <v>46</v>
      </c>
      <c r="S127" s="2" t="s">
        <v>31</v>
      </c>
      <c r="T127" t="s">
        <v>32</v>
      </c>
    </row>
    <row r="128" ht="23" customHeight="1" spans="1:20">
      <c r="A128" s="2">
        <v>127</v>
      </c>
      <c r="B128" s="3" t="s">
        <v>150</v>
      </c>
      <c r="C128" s="2" t="s">
        <v>594</v>
      </c>
      <c r="D128" s="2" t="s">
        <v>35</v>
      </c>
      <c r="E128" s="2" t="s">
        <v>22</v>
      </c>
      <c r="F128" s="2" t="s">
        <v>595</v>
      </c>
      <c r="G128" s="2" t="s">
        <v>596</v>
      </c>
      <c r="H128" s="2" t="s">
        <v>38</v>
      </c>
      <c r="I128" s="2" t="s">
        <v>26</v>
      </c>
      <c r="J128" s="2" t="s">
        <v>27</v>
      </c>
      <c r="K128" s="2" t="s">
        <v>28</v>
      </c>
      <c r="L128" s="2" t="s">
        <v>29</v>
      </c>
      <c r="M128" s="2" t="s">
        <v>29</v>
      </c>
      <c r="N128" s="2" t="s">
        <v>29</v>
      </c>
      <c r="O128" s="2" t="s">
        <v>29</v>
      </c>
      <c r="P128" s="2" t="s">
        <v>597</v>
      </c>
      <c r="Q128" s="4" t="str">
        <f>HYPERLINK("http://weibo.com/2974492030/Nmtx907Ic")</f>
        <v>http://weibo.com/2974492030/Nmtx907Ic</v>
      </c>
      <c r="R128" s="3" t="s">
        <v>150</v>
      </c>
      <c r="S128" s="2" t="s">
        <v>31</v>
      </c>
      <c r="T128" t="s">
        <v>32</v>
      </c>
    </row>
    <row r="129" ht="23" customHeight="1" spans="1:20">
      <c r="A129" s="2">
        <v>128</v>
      </c>
      <c r="B129" s="3" t="s">
        <v>46</v>
      </c>
      <c r="C129" s="2" t="s">
        <v>598</v>
      </c>
      <c r="D129" s="2" t="s">
        <v>35</v>
      </c>
      <c r="E129" s="2" t="s">
        <v>22</v>
      </c>
      <c r="F129" s="2" t="s">
        <v>599</v>
      </c>
      <c r="G129" s="2" t="s">
        <v>600</v>
      </c>
      <c r="H129" s="2" t="s">
        <v>91</v>
      </c>
      <c r="I129" s="2" t="s">
        <v>26</v>
      </c>
      <c r="J129" s="2" t="s">
        <v>27</v>
      </c>
      <c r="K129" s="2" t="s">
        <v>28</v>
      </c>
      <c r="L129" s="2" t="s">
        <v>29</v>
      </c>
      <c r="M129" s="2" t="s">
        <v>29</v>
      </c>
      <c r="N129" s="2" t="s">
        <v>29</v>
      </c>
      <c r="O129" s="2" t="s">
        <v>29</v>
      </c>
      <c r="P129" s="2" t="s">
        <v>601</v>
      </c>
      <c r="Q129" s="4" t="str">
        <f>HYPERLINK("http://weibo.com/6626888964/NmtntqIkT")</f>
        <v>http://weibo.com/6626888964/NmtntqIkT</v>
      </c>
      <c r="R129" s="3" t="s">
        <v>46</v>
      </c>
      <c r="S129" s="2" t="s">
        <v>31</v>
      </c>
      <c r="T129" t="s">
        <v>32</v>
      </c>
    </row>
    <row r="130" ht="23" customHeight="1" spans="1:20">
      <c r="A130" s="2">
        <v>129</v>
      </c>
      <c r="B130" s="3" t="s">
        <v>602</v>
      </c>
      <c r="C130" s="2" t="s">
        <v>603</v>
      </c>
      <c r="D130" s="2" t="s">
        <v>21</v>
      </c>
      <c r="E130" s="2" t="s">
        <v>22</v>
      </c>
      <c r="F130" s="2" t="s">
        <v>604</v>
      </c>
      <c r="G130" s="2" t="s">
        <v>605</v>
      </c>
      <c r="H130" s="2" t="s">
        <v>91</v>
      </c>
      <c r="I130" s="2" t="s">
        <v>26</v>
      </c>
      <c r="J130" s="2" t="s">
        <v>27</v>
      </c>
      <c r="K130" s="2" t="s">
        <v>28</v>
      </c>
      <c r="L130" s="2" t="s">
        <v>29</v>
      </c>
      <c r="M130" s="2" t="s">
        <v>29</v>
      </c>
      <c r="N130" s="2" t="s">
        <v>29</v>
      </c>
      <c r="O130" s="2" t="s">
        <v>29</v>
      </c>
      <c r="P130" s="2" t="s">
        <v>300</v>
      </c>
      <c r="Q130" s="4" t="str">
        <f>HYPERLINK("http://weibo.com/7842754465/Nmtn8mqHL")</f>
        <v>http://weibo.com/7842754465/Nmtn8mqHL</v>
      </c>
      <c r="R130" s="3" t="s">
        <v>602</v>
      </c>
      <c r="S130" s="2" t="s">
        <v>31</v>
      </c>
      <c r="T130" t="s">
        <v>32</v>
      </c>
    </row>
    <row r="131" ht="23" customHeight="1" spans="1:20">
      <c r="A131" s="2">
        <v>130</v>
      </c>
      <c r="B131" s="3" t="s">
        <v>46</v>
      </c>
      <c r="C131" s="2" t="s">
        <v>606</v>
      </c>
      <c r="D131" s="2" t="s">
        <v>35</v>
      </c>
      <c r="E131" s="2" t="s">
        <v>22</v>
      </c>
      <c r="F131" s="2" t="s">
        <v>607</v>
      </c>
      <c r="G131" s="2" t="s">
        <v>608</v>
      </c>
      <c r="H131" s="2" t="s">
        <v>553</v>
      </c>
      <c r="I131" s="2" t="s">
        <v>26</v>
      </c>
      <c r="J131" s="2" t="s">
        <v>27</v>
      </c>
      <c r="K131" s="2" t="s">
        <v>28</v>
      </c>
      <c r="L131" s="2" t="s">
        <v>29</v>
      </c>
      <c r="M131" s="2" t="s">
        <v>29</v>
      </c>
      <c r="N131" s="2" t="s">
        <v>29</v>
      </c>
      <c r="O131" s="2" t="s">
        <v>29</v>
      </c>
      <c r="P131" s="2" t="s">
        <v>609</v>
      </c>
      <c r="Q131" s="4" t="str">
        <f>HYPERLINK("http://weibo.com/6463624694/Nmtke6pUd")</f>
        <v>http://weibo.com/6463624694/Nmtke6pUd</v>
      </c>
      <c r="R131" s="3" t="s">
        <v>46</v>
      </c>
      <c r="S131" s="2" t="s">
        <v>31</v>
      </c>
      <c r="T131" t="s">
        <v>32</v>
      </c>
    </row>
    <row r="132" ht="23" customHeight="1" spans="1:20">
      <c r="A132" s="2">
        <v>131</v>
      </c>
      <c r="B132" s="3" t="s">
        <v>46</v>
      </c>
      <c r="C132" s="2" t="s">
        <v>610</v>
      </c>
      <c r="D132" s="2" t="s">
        <v>35</v>
      </c>
      <c r="E132" s="2" t="s">
        <v>22</v>
      </c>
      <c r="F132" s="2" t="s">
        <v>611</v>
      </c>
      <c r="G132" s="2" t="s">
        <v>612</v>
      </c>
      <c r="H132" s="2" t="s">
        <v>38</v>
      </c>
      <c r="I132" s="2" t="s">
        <v>26</v>
      </c>
      <c r="J132" s="2" t="s">
        <v>27</v>
      </c>
      <c r="K132" s="2" t="s">
        <v>28</v>
      </c>
      <c r="L132" s="2" t="s">
        <v>29</v>
      </c>
      <c r="M132" s="2" t="s">
        <v>29</v>
      </c>
      <c r="N132" s="2" t="s">
        <v>29</v>
      </c>
      <c r="O132" s="2" t="s">
        <v>29</v>
      </c>
      <c r="P132" s="2" t="s">
        <v>613</v>
      </c>
      <c r="Q132" s="4" t="str">
        <f>HYPERLINK("http://weibo.com/5748030536/NmthGjRKy")</f>
        <v>http://weibo.com/5748030536/NmthGjRKy</v>
      </c>
      <c r="R132" s="3" t="s">
        <v>46</v>
      </c>
      <c r="S132" s="2" t="s">
        <v>31</v>
      </c>
      <c r="T132" t="s">
        <v>32</v>
      </c>
    </row>
    <row r="133" ht="23" customHeight="1" spans="1:20">
      <c r="A133" s="2">
        <v>132</v>
      </c>
      <c r="B133" s="3" t="s">
        <v>614</v>
      </c>
      <c r="C133" s="2" t="s">
        <v>615</v>
      </c>
      <c r="D133" s="2" t="s">
        <v>21</v>
      </c>
      <c r="E133" s="2" t="s">
        <v>22</v>
      </c>
      <c r="F133" s="2" t="s">
        <v>611</v>
      </c>
      <c r="G133" s="2" t="s">
        <v>612</v>
      </c>
      <c r="H133" s="2" t="s">
        <v>38</v>
      </c>
      <c r="I133" s="2" t="s">
        <v>26</v>
      </c>
      <c r="J133" s="2" t="s">
        <v>27</v>
      </c>
      <c r="K133" s="2" t="s">
        <v>28</v>
      </c>
      <c r="L133" s="2" t="s">
        <v>29</v>
      </c>
      <c r="M133" s="2" t="s">
        <v>29</v>
      </c>
      <c r="N133" s="2" t="s">
        <v>29</v>
      </c>
      <c r="O133" s="2" t="s">
        <v>29</v>
      </c>
      <c r="P133" s="2" t="s">
        <v>613</v>
      </c>
      <c r="Q133" s="4" t="str">
        <f>HYPERLINK("http://weibo.com/5748030536/Nmtharfin")</f>
        <v>http://weibo.com/5748030536/Nmtharfin</v>
      </c>
      <c r="R133" s="3" t="s">
        <v>614</v>
      </c>
      <c r="S133" s="2" t="s">
        <v>31</v>
      </c>
      <c r="T133" t="s">
        <v>32</v>
      </c>
    </row>
    <row r="134" ht="23" customHeight="1" spans="1:20">
      <c r="A134" s="2">
        <v>133</v>
      </c>
      <c r="B134" s="3" t="s">
        <v>616</v>
      </c>
      <c r="C134" s="2" t="s">
        <v>617</v>
      </c>
      <c r="D134" s="2" t="s">
        <v>21</v>
      </c>
      <c r="E134" s="2" t="s">
        <v>22</v>
      </c>
      <c r="F134" s="2" t="s">
        <v>618</v>
      </c>
      <c r="G134" s="2" t="s">
        <v>619</v>
      </c>
      <c r="H134" s="2" t="s">
        <v>620</v>
      </c>
      <c r="I134" s="2" t="s">
        <v>26</v>
      </c>
      <c r="J134" s="2" t="s">
        <v>27</v>
      </c>
      <c r="K134" s="2" t="s">
        <v>28</v>
      </c>
      <c r="L134" s="2" t="s">
        <v>29</v>
      </c>
      <c r="M134" s="2" t="s">
        <v>29</v>
      </c>
      <c r="N134" s="2" t="s">
        <v>29</v>
      </c>
      <c r="O134" s="2" t="s">
        <v>29</v>
      </c>
      <c r="P134" s="2" t="s">
        <v>621</v>
      </c>
      <c r="Q134" s="4" t="str">
        <f>HYPERLINK("http://weibo.com/6452438363/NmtgAFQKe")</f>
        <v>http://weibo.com/6452438363/NmtgAFQKe</v>
      </c>
      <c r="R134" s="3" t="s">
        <v>616</v>
      </c>
      <c r="S134" s="2" t="s">
        <v>31</v>
      </c>
      <c r="T134" t="s">
        <v>32</v>
      </c>
    </row>
    <row r="135" ht="23" customHeight="1" spans="1:20">
      <c r="A135" s="2">
        <v>134</v>
      </c>
      <c r="B135" s="3" t="s">
        <v>46</v>
      </c>
      <c r="C135" s="2" t="s">
        <v>622</v>
      </c>
      <c r="D135" s="2" t="s">
        <v>35</v>
      </c>
      <c r="E135" s="2" t="s">
        <v>22</v>
      </c>
      <c r="F135" s="2" t="s">
        <v>623</v>
      </c>
      <c r="G135" s="2" t="s">
        <v>624</v>
      </c>
      <c r="H135" s="2" t="s">
        <v>562</v>
      </c>
      <c r="I135" s="2" t="s">
        <v>26</v>
      </c>
      <c r="J135" s="2" t="s">
        <v>27</v>
      </c>
      <c r="K135" s="2" t="s">
        <v>28</v>
      </c>
      <c r="L135" s="2" t="s">
        <v>29</v>
      </c>
      <c r="M135" s="2" t="s">
        <v>29</v>
      </c>
      <c r="N135" s="2" t="s">
        <v>29</v>
      </c>
      <c r="O135" s="2" t="s">
        <v>29</v>
      </c>
      <c r="P135" s="2" t="s">
        <v>625</v>
      </c>
      <c r="Q135" s="4" t="str">
        <f>HYPERLINK("http://weibo.com/2188478377/NmtbaanKr")</f>
        <v>http://weibo.com/2188478377/NmtbaanKr</v>
      </c>
      <c r="R135" s="3" t="s">
        <v>46</v>
      </c>
      <c r="S135" s="2" t="s">
        <v>31</v>
      </c>
      <c r="T135" t="s">
        <v>32</v>
      </c>
    </row>
    <row r="136" ht="23" customHeight="1" spans="1:20">
      <c r="A136" s="2">
        <v>135</v>
      </c>
      <c r="B136" s="3" t="s">
        <v>482</v>
      </c>
      <c r="C136" s="2" t="s">
        <v>626</v>
      </c>
      <c r="D136" s="2" t="s">
        <v>35</v>
      </c>
      <c r="E136" s="2" t="s">
        <v>22</v>
      </c>
      <c r="F136" s="2" t="s">
        <v>627</v>
      </c>
      <c r="G136" s="2" t="s">
        <v>628</v>
      </c>
      <c r="H136" s="2" t="s">
        <v>423</v>
      </c>
      <c r="I136" s="2" t="s">
        <v>26</v>
      </c>
      <c r="J136" s="2" t="s">
        <v>27</v>
      </c>
      <c r="K136" s="2" t="s">
        <v>28</v>
      </c>
      <c r="L136" s="2" t="s">
        <v>29</v>
      </c>
      <c r="M136" s="2" t="s">
        <v>29</v>
      </c>
      <c r="N136" s="2" t="s">
        <v>29</v>
      </c>
      <c r="O136" s="2" t="s">
        <v>29</v>
      </c>
      <c r="P136" s="2" t="s">
        <v>629</v>
      </c>
      <c r="Q136" s="4" t="str">
        <f>HYPERLINK("http://weibo.com/6286088358/NmtaMpg9N")</f>
        <v>http://weibo.com/6286088358/NmtaMpg9N</v>
      </c>
      <c r="R136" s="3" t="s">
        <v>482</v>
      </c>
      <c r="S136" s="2" t="s">
        <v>31</v>
      </c>
      <c r="T136" t="s">
        <v>32</v>
      </c>
    </row>
    <row r="137" ht="23" customHeight="1" spans="1:20">
      <c r="A137" s="2">
        <v>136</v>
      </c>
      <c r="B137" s="3" t="s">
        <v>630</v>
      </c>
      <c r="C137" s="2" t="s">
        <v>631</v>
      </c>
      <c r="D137" s="2" t="s">
        <v>21</v>
      </c>
      <c r="E137" s="2" t="s">
        <v>22</v>
      </c>
      <c r="F137" s="2" t="s">
        <v>632</v>
      </c>
      <c r="G137" s="2" t="s">
        <v>633</v>
      </c>
      <c r="H137" s="2" t="s">
        <v>65</v>
      </c>
      <c r="I137" s="2" t="s">
        <v>26</v>
      </c>
      <c r="J137" s="2" t="s">
        <v>27</v>
      </c>
      <c r="K137" s="2" t="s">
        <v>28</v>
      </c>
      <c r="L137" s="2" t="s">
        <v>29</v>
      </c>
      <c r="M137" s="2" t="s">
        <v>29</v>
      </c>
      <c r="N137" s="2" t="s">
        <v>29</v>
      </c>
      <c r="O137" s="2" t="s">
        <v>29</v>
      </c>
      <c r="P137" s="2" t="s">
        <v>634</v>
      </c>
      <c r="Q137" s="4" t="str">
        <f>HYPERLINK("http://weibo.com/2336388341/Nmt7RnIOz")</f>
        <v>http://weibo.com/2336388341/Nmt7RnIOz</v>
      </c>
      <c r="R137" s="3" t="s">
        <v>630</v>
      </c>
      <c r="S137" s="2" t="s">
        <v>31</v>
      </c>
      <c r="T137" t="s">
        <v>32</v>
      </c>
    </row>
    <row r="138" ht="23" customHeight="1" spans="1:20">
      <c r="A138" s="2">
        <v>137</v>
      </c>
      <c r="B138" s="3" t="s">
        <v>635</v>
      </c>
      <c r="C138" s="2" t="s">
        <v>636</v>
      </c>
      <c r="D138" s="2" t="s">
        <v>21</v>
      </c>
      <c r="E138" s="2" t="s">
        <v>22</v>
      </c>
      <c r="F138" s="2" t="s">
        <v>637</v>
      </c>
      <c r="G138" s="2" t="s">
        <v>638</v>
      </c>
      <c r="H138" s="2" t="s">
        <v>103</v>
      </c>
      <c r="I138" s="2" t="s">
        <v>26</v>
      </c>
      <c r="J138" s="2" t="s">
        <v>27</v>
      </c>
      <c r="K138" s="2" t="s">
        <v>28</v>
      </c>
      <c r="L138" s="2" t="s">
        <v>29</v>
      </c>
      <c r="M138" s="2" t="s">
        <v>29</v>
      </c>
      <c r="N138" s="2" t="s">
        <v>29</v>
      </c>
      <c r="O138" s="2" t="s">
        <v>29</v>
      </c>
      <c r="P138" s="2" t="s">
        <v>639</v>
      </c>
      <c r="Q138" s="4" t="str">
        <f>HYPERLINK("http://weibo.com/7496606197/Nmt4skrkf")</f>
        <v>http://weibo.com/7496606197/Nmt4skrkf</v>
      </c>
      <c r="R138" s="3" t="s">
        <v>635</v>
      </c>
      <c r="S138" s="2" t="s">
        <v>31</v>
      </c>
      <c r="T138" t="s">
        <v>32</v>
      </c>
    </row>
    <row r="139" ht="23" customHeight="1" spans="1:20">
      <c r="A139" s="2">
        <v>138</v>
      </c>
      <c r="B139" s="3" t="s">
        <v>51</v>
      </c>
      <c r="C139" s="2" t="s">
        <v>640</v>
      </c>
      <c r="D139" s="2" t="s">
        <v>35</v>
      </c>
      <c r="E139" s="2" t="s">
        <v>22</v>
      </c>
      <c r="F139" s="2" t="s">
        <v>641</v>
      </c>
      <c r="G139" s="2" t="s">
        <v>642</v>
      </c>
      <c r="H139" s="2" t="s">
        <v>176</v>
      </c>
      <c r="I139" s="2" t="s">
        <v>26</v>
      </c>
      <c r="J139" s="2" t="s">
        <v>27</v>
      </c>
      <c r="K139" s="2" t="s">
        <v>28</v>
      </c>
      <c r="L139" s="2" t="s">
        <v>29</v>
      </c>
      <c r="M139" s="2" t="s">
        <v>29</v>
      </c>
      <c r="N139" s="2" t="s">
        <v>29</v>
      </c>
      <c r="O139" s="2" t="s">
        <v>29</v>
      </c>
      <c r="P139" s="2" t="s">
        <v>643</v>
      </c>
      <c r="Q139" s="4" t="str">
        <f>HYPERLINK("http://weibo.com/5063689015/NmsRQasPE")</f>
        <v>http://weibo.com/5063689015/NmsRQasPE</v>
      </c>
      <c r="R139" s="3" t="s">
        <v>51</v>
      </c>
      <c r="S139" s="2" t="s">
        <v>31</v>
      </c>
      <c r="T139" t="s">
        <v>32</v>
      </c>
    </row>
    <row r="140" ht="23" customHeight="1" spans="1:20">
      <c r="A140" s="2">
        <v>139</v>
      </c>
      <c r="B140" s="3" t="s">
        <v>546</v>
      </c>
      <c r="C140" s="2" t="s">
        <v>644</v>
      </c>
      <c r="D140" s="2" t="s">
        <v>35</v>
      </c>
      <c r="E140" s="2" t="s">
        <v>22</v>
      </c>
      <c r="F140" s="2" t="s">
        <v>645</v>
      </c>
      <c r="G140" s="2" t="s">
        <v>646</v>
      </c>
      <c r="H140" s="2" t="s">
        <v>25</v>
      </c>
      <c r="I140" s="2" t="s">
        <v>26</v>
      </c>
      <c r="J140" s="2" t="s">
        <v>27</v>
      </c>
      <c r="K140" s="2" t="s">
        <v>28</v>
      </c>
      <c r="L140" s="2" t="s">
        <v>29</v>
      </c>
      <c r="M140" s="2" t="s">
        <v>29</v>
      </c>
      <c r="N140" s="2" t="s">
        <v>29</v>
      </c>
      <c r="O140" s="2" t="s">
        <v>29</v>
      </c>
      <c r="P140" s="2" t="s">
        <v>177</v>
      </c>
      <c r="Q140" s="4" t="str">
        <f>HYPERLINK("http://weibo.com/5923887470/NmsRMkZQG")</f>
        <v>http://weibo.com/5923887470/NmsRMkZQG</v>
      </c>
      <c r="R140" s="3" t="s">
        <v>546</v>
      </c>
      <c r="S140" s="2" t="s">
        <v>31</v>
      </c>
      <c r="T140" t="s">
        <v>32</v>
      </c>
    </row>
    <row r="141" ht="23" customHeight="1" spans="1:20">
      <c r="A141" s="2">
        <v>140</v>
      </c>
      <c r="B141" s="3" t="s">
        <v>301</v>
      </c>
      <c r="C141" s="2" t="s">
        <v>647</v>
      </c>
      <c r="D141" s="2" t="s">
        <v>35</v>
      </c>
      <c r="E141" s="2" t="s">
        <v>22</v>
      </c>
      <c r="F141" s="2" t="s">
        <v>648</v>
      </c>
      <c r="G141" s="2" t="s">
        <v>649</v>
      </c>
      <c r="H141" s="2" t="s">
        <v>97</v>
      </c>
      <c r="I141" s="2" t="s">
        <v>26</v>
      </c>
      <c r="J141" s="2" t="s">
        <v>27</v>
      </c>
      <c r="K141" s="2" t="s">
        <v>28</v>
      </c>
      <c r="L141" s="2" t="s">
        <v>29</v>
      </c>
      <c r="M141" s="2" t="s">
        <v>29</v>
      </c>
      <c r="N141" s="2" t="s">
        <v>29</v>
      </c>
      <c r="O141" s="2" t="s">
        <v>29</v>
      </c>
      <c r="P141" s="2" t="s">
        <v>650</v>
      </c>
      <c r="Q141" s="4" t="str">
        <f>HYPERLINK("http://weibo.com/5838070157/NmsPmdmnC")</f>
        <v>http://weibo.com/5838070157/NmsPmdmnC</v>
      </c>
      <c r="R141" s="3" t="s">
        <v>301</v>
      </c>
      <c r="S141" s="2" t="s">
        <v>31</v>
      </c>
      <c r="T141" t="s">
        <v>32</v>
      </c>
    </row>
    <row r="142" ht="23" customHeight="1" spans="1:20">
      <c r="A142" s="2">
        <v>141</v>
      </c>
      <c r="B142" s="3" t="s">
        <v>301</v>
      </c>
      <c r="C142" s="2" t="s">
        <v>651</v>
      </c>
      <c r="D142" s="2" t="s">
        <v>35</v>
      </c>
      <c r="E142" s="2" t="s">
        <v>22</v>
      </c>
      <c r="F142" s="2" t="s">
        <v>652</v>
      </c>
      <c r="G142" s="2" t="s">
        <v>653</v>
      </c>
      <c r="H142" s="2" t="s">
        <v>38</v>
      </c>
      <c r="I142" s="2" t="s">
        <v>26</v>
      </c>
      <c r="J142" s="2" t="s">
        <v>27</v>
      </c>
      <c r="K142" s="2" t="s">
        <v>28</v>
      </c>
      <c r="L142" s="2" t="s">
        <v>29</v>
      </c>
      <c r="M142" s="2" t="s">
        <v>29</v>
      </c>
      <c r="N142" s="2" t="s">
        <v>29</v>
      </c>
      <c r="O142" s="2" t="s">
        <v>29</v>
      </c>
      <c r="P142" s="2" t="s">
        <v>654</v>
      </c>
      <c r="Q142" s="4" t="str">
        <f>HYPERLINK("http://weibo.com/7524732856/NmsMeDe8E")</f>
        <v>http://weibo.com/7524732856/NmsMeDe8E</v>
      </c>
      <c r="R142" s="3" t="s">
        <v>301</v>
      </c>
      <c r="S142" s="2" t="s">
        <v>31</v>
      </c>
      <c r="T142" t="s">
        <v>32</v>
      </c>
    </row>
    <row r="143" ht="23" customHeight="1" spans="1:20">
      <c r="A143" s="2">
        <v>142</v>
      </c>
      <c r="B143" s="3" t="s">
        <v>46</v>
      </c>
      <c r="C143" s="2" t="s">
        <v>655</v>
      </c>
      <c r="D143" s="2" t="s">
        <v>35</v>
      </c>
      <c r="E143" s="2" t="s">
        <v>22</v>
      </c>
      <c r="F143" s="2" t="s">
        <v>656</v>
      </c>
      <c r="G143" s="2" t="s">
        <v>657</v>
      </c>
      <c r="H143" s="2" t="s">
        <v>38</v>
      </c>
      <c r="I143" s="2" t="s">
        <v>26</v>
      </c>
      <c r="J143" s="2" t="s">
        <v>27</v>
      </c>
      <c r="K143" s="2" t="s">
        <v>28</v>
      </c>
      <c r="L143" s="2" t="s">
        <v>29</v>
      </c>
      <c r="M143" s="2" t="s">
        <v>29</v>
      </c>
      <c r="N143" s="2" t="s">
        <v>29</v>
      </c>
      <c r="O143" s="2" t="s">
        <v>29</v>
      </c>
      <c r="P143" s="2" t="s">
        <v>658</v>
      </c>
      <c r="Q143" s="4" t="str">
        <f>HYPERLINK("http://weibo.com/5992657781/NmsM3oucy")</f>
        <v>http://weibo.com/5992657781/NmsM3oucy</v>
      </c>
      <c r="R143" s="3" t="s">
        <v>46</v>
      </c>
      <c r="S143" s="2" t="s">
        <v>31</v>
      </c>
      <c r="T143" t="s">
        <v>32</v>
      </c>
    </row>
    <row r="144" ht="23" customHeight="1" spans="1:20">
      <c r="A144" s="2">
        <v>143</v>
      </c>
      <c r="B144" s="3" t="s">
        <v>659</v>
      </c>
      <c r="C144" s="2" t="s">
        <v>660</v>
      </c>
      <c r="D144" s="2" t="s">
        <v>21</v>
      </c>
      <c r="E144" s="2" t="s">
        <v>22</v>
      </c>
      <c r="F144" s="2" t="s">
        <v>661</v>
      </c>
      <c r="G144" s="2" t="s">
        <v>662</v>
      </c>
      <c r="H144" s="2" t="s">
        <v>103</v>
      </c>
      <c r="I144" s="2" t="s">
        <v>26</v>
      </c>
      <c r="J144" s="2" t="s">
        <v>27</v>
      </c>
      <c r="K144" s="2" t="s">
        <v>28</v>
      </c>
      <c r="L144" s="2" t="s">
        <v>29</v>
      </c>
      <c r="M144" s="2" t="s">
        <v>29</v>
      </c>
      <c r="N144" s="2" t="s">
        <v>29</v>
      </c>
      <c r="O144" s="2" t="s">
        <v>29</v>
      </c>
      <c r="P144" s="2" t="s">
        <v>663</v>
      </c>
      <c r="Q144" s="4" t="str">
        <f>HYPERLINK("http://weibo.com/5917334824/NmsHdcuOV")</f>
        <v>http://weibo.com/5917334824/NmsHdcuOV</v>
      </c>
      <c r="R144" s="3" t="s">
        <v>659</v>
      </c>
      <c r="S144" s="2" t="s">
        <v>31</v>
      </c>
      <c r="T144" t="s">
        <v>32</v>
      </c>
    </row>
    <row r="145" ht="23" customHeight="1" spans="1:20">
      <c r="A145" s="2">
        <v>144</v>
      </c>
      <c r="B145" s="3" t="s">
        <v>664</v>
      </c>
      <c r="C145" s="2" t="s">
        <v>665</v>
      </c>
      <c r="D145" s="2" t="s">
        <v>21</v>
      </c>
      <c r="E145" s="2" t="s">
        <v>22</v>
      </c>
      <c r="F145" s="2" t="s">
        <v>666</v>
      </c>
      <c r="G145" s="2" t="s">
        <v>667</v>
      </c>
      <c r="H145" s="2" t="s">
        <v>38</v>
      </c>
      <c r="I145" s="2" t="s">
        <v>26</v>
      </c>
      <c r="J145" s="2" t="s">
        <v>27</v>
      </c>
      <c r="K145" s="2" t="s">
        <v>28</v>
      </c>
      <c r="L145" s="2" t="s">
        <v>29</v>
      </c>
      <c r="M145" s="2" t="s">
        <v>29</v>
      </c>
      <c r="N145" s="2" t="s">
        <v>29</v>
      </c>
      <c r="O145" s="2" t="s">
        <v>29</v>
      </c>
      <c r="P145" s="2" t="s">
        <v>668</v>
      </c>
      <c r="Q145" s="4" t="str">
        <f>HYPERLINK("http://weibo.com/1955339511/NmsFlmsdf")</f>
        <v>http://weibo.com/1955339511/NmsFlmsdf</v>
      </c>
      <c r="R145" s="3" t="s">
        <v>664</v>
      </c>
      <c r="S145" s="2" t="s">
        <v>31</v>
      </c>
      <c r="T145" t="s">
        <v>32</v>
      </c>
    </row>
    <row r="146" ht="23" customHeight="1" spans="1:20">
      <c r="A146" s="2">
        <v>145</v>
      </c>
      <c r="B146" s="3" t="s">
        <v>46</v>
      </c>
      <c r="C146" s="2" t="s">
        <v>669</v>
      </c>
      <c r="D146" s="2" t="s">
        <v>35</v>
      </c>
      <c r="E146" s="2" t="s">
        <v>22</v>
      </c>
      <c r="F146" s="2" t="s">
        <v>670</v>
      </c>
      <c r="G146" s="2" t="s">
        <v>671</v>
      </c>
      <c r="H146" s="2" t="s">
        <v>91</v>
      </c>
      <c r="I146" s="2" t="s">
        <v>26</v>
      </c>
      <c r="J146" s="2" t="s">
        <v>27</v>
      </c>
      <c r="K146" s="2" t="s">
        <v>28</v>
      </c>
      <c r="L146" s="2" t="s">
        <v>29</v>
      </c>
      <c r="M146" s="2" t="s">
        <v>29</v>
      </c>
      <c r="N146" s="2" t="s">
        <v>29</v>
      </c>
      <c r="O146" s="2" t="s">
        <v>29</v>
      </c>
      <c r="P146" s="2" t="s">
        <v>672</v>
      </c>
      <c r="Q146" s="4" t="str">
        <f>HYPERLINK("http://weibo.com/5252877101/NmsFgDLmV")</f>
        <v>http://weibo.com/5252877101/NmsFgDLmV</v>
      </c>
      <c r="R146" s="3" t="s">
        <v>46</v>
      </c>
      <c r="S146" s="2" t="s">
        <v>31</v>
      </c>
      <c r="T146" t="s">
        <v>32</v>
      </c>
    </row>
    <row r="147" ht="23" customHeight="1" spans="1:20">
      <c r="A147" s="2">
        <v>146</v>
      </c>
      <c r="B147" s="3" t="s">
        <v>46</v>
      </c>
      <c r="C147" s="2" t="s">
        <v>673</v>
      </c>
      <c r="D147" s="2" t="s">
        <v>35</v>
      </c>
      <c r="E147" s="2" t="s">
        <v>22</v>
      </c>
      <c r="F147" s="2" t="s">
        <v>674</v>
      </c>
      <c r="G147" s="2" t="s">
        <v>675</v>
      </c>
      <c r="H147" s="2" t="s">
        <v>676</v>
      </c>
      <c r="I147" s="2" t="s">
        <v>26</v>
      </c>
      <c r="J147" s="2" t="s">
        <v>27</v>
      </c>
      <c r="K147" s="2" t="s">
        <v>28</v>
      </c>
      <c r="L147" s="2" t="s">
        <v>29</v>
      </c>
      <c r="M147" s="2" t="s">
        <v>29</v>
      </c>
      <c r="N147" s="2" t="s">
        <v>29</v>
      </c>
      <c r="O147" s="2" t="s">
        <v>29</v>
      </c>
      <c r="P147" s="2" t="s">
        <v>677</v>
      </c>
      <c r="Q147" s="4" t="str">
        <f>HYPERLINK("http://weibo.com/2972479537/NmsAY945c")</f>
        <v>http://weibo.com/2972479537/NmsAY945c</v>
      </c>
      <c r="R147" s="3" t="s">
        <v>46</v>
      </c>
      <c r="S147" s="2" t="s">
        <v>31</v>
      </c>
      <c r="T147" t="s">
        <v>32</v>
      </c>
    </row>
    <row r="148" ht="23" customHeight="1" spans="1:20">
      <c r="A148" s="2">
        <v>147</v>
      </c>
      <c r="B148" s="3" t="s">
        <v>46</v>
      </c>
      <c r="C148" s="2" t="s">
        <v>678</v>
      </c>
      <c r="D148" s="2" t="s">
        <v>35</v>
      </c>
      <c r="E148" s="2" t="s">
        <v>22</v>
      </c>
      <c r="F148" s="2" t="s">
        <v>679</v>
      </c>
      <c r="G148" s="2" t="s">
        <v>680</v>
      </c>
      <c r="H148" s="2" t="s">
        <v>225</v>
      </c>
      <c r="I148" s="2" t="s">
        <v>26</v>
      </c>
      <c r="J148" s="2" t="s">
        <v>27</v>
      </c>
      <c r="K148" s="2" t="s">
        <v>28</v>
      </c>
      <c r="L148" s="2" t="s">
        <v>29</v>
      </c>
      <c r="M148" s="2" t="s">
        <v>29</v>
      </c>
      <c r="N148" s="2" t="s">
        <v>29</v>
      </c>
      <c r="O148" s="2" t="s">
        <v>29</v>
      </c>
      <c r="P148" s="2" t="s">
        <v>609</v>
      </c>
      <c r="Q148" s="4" t="str">
        <f>HYPERLINK("http://weibo.com/6563104518/NmswRbNbZ")</f>
        <v>http://weibo.com/6563104518/NmswRbNbZ</v>
      </c>
      <c r="R148" s="3" t="s">
        <v>46</v>
      </c>
      <c r="S148" s="2" t="s">
        <v>31</v>
      </c>
      <c r="T148" t="s">
        <v>32</v>
      </c>
    </row>
    <row r="149" ht="23" customHeight="1" spans="1:20">
      <c r="A149" s="2">
        <v>148</v>
      </c>
      <c r="B149" s="3" t="s">
        <v>681</v>
      </c>
      <c r="C149" s="2" t="s">
        <v>682</v>
      </c>
      <c r="D149" s="2" t="s">
        <v>21</v>
      </c>
      <c r="E149" s="2" t="s">
        <v>22</v>
      </c>
      <c r="F149" s="2" t="s">
        <v>683</v>
      </c>
      <c r="G149" s="2" t="s">
        <v>684</v>
      </c>
      <c r="H149" s="2" t="s">
        <v>423</v>
      </c>
      <c r="I149" s="2" t="s">
        <v>26</v>
      </c>
      <c r="J149" s="2" t="s">
        <v>27</v>
      </c>
      <c r="K149" s="2" t="s">
        <v>28</v>
      </c>
      <c r="L149" s="2" t="s">
        <v>29</v>
      </c>
      <c r="M149" s="2" t="s">
        <v>29</v>
      </c>
      <c r="N149" s="2" t="s">
        <v>29</v>
      </c>
      <c r="O149" s="2" t="s">
        <v>29</v>
      </c>
      <c r="P149" s="2" t="s">
        <v>685</v>
      </c>
      <c r="Q149" s="4" t="str">
        <f>HYPERLINK("http://weibo.com/1828512471/NmsowlFJ7")</f>
        <v>http://weibo.com/1828512471/NmsowlFJ7</v>
      </c>
      <c r="R149" s="3" t="s">
        <v>686</v>
      </c>
      <c r="S149" s="2" t="s">
        <v>31</v>
      </c>
      <c r="T149" t="s">
        <v>32</v>
      </c>
    </row>
    <row r="150" ht="23" customHeight="1" spans="1:20">
      <c r="A150" s="2">
        <v>149</v>
      </c>
      <c r="B150" s="3" t="s">
        <v>46</v>
      </c>
      <c r="C150" s="2" t="s">
        <v>687</v>
      </c>
      <c r="D150" s="2" t="s">
        <v>35</v>
      </c>
      <c r="E150" s="2" t="s">
        <v>22</v>
      </c>
      <c r="F150" s="2" t="s">
        <v>688</v>
      </c>
      <c r="G150" s="2" t="s">
        <v>689</v>
      </c>
      <c r="H150" s="2" t="s">
        <v>25</v>
      </c>
      <c r="I150" s="2" t="s">
        <v>26</v>
      </c>
      <c r="J150" s="2" t="s">
        <v>27</v>
      </c>
      <c r="K150" s="2" t="s">
        <v>28</v>
      </c>
      <c r="L150" s="2" t="s">
        <v>29</v>
      </c>
      <c r="M150" s="2" t="s">
        <v>29</v>
      </c>
      <c r="N150" s="2" t="s">
        <v>29</v>
      </c>
      <c r="O150" s="2" t="s">
        <v>29</v>
      </c>
      <c r="P150" s="2" t="s">
        <v>690</v>
      </c>
      <c r="Q150" s="4" t="str">
        <f>HYPERLINK("http://weibo.com/5266853542/NmsonuPzV")</f>
        <v>http://weibo.com/5266853542/NmsonuPzV</v>
      </c>
      <c r="R150" s="3" t="s">
        <v>46</v>
      </c>
      <c r="S150" s="2" t="s">
        <v>31</v>
      </c>
      <c r="T150" t="s">
        <v>32</v>
      </c>
    </row>
    <row r="151" ht="23" customHeight="1" spans="1:20">
      <c r="A151" s="2">
        <v>150</v>
      </c>
      <c r="B151" s="3" t="s">
        <v>691</v>
      </c>
      <c r="C151" s="2" t="s">
        <v>692</v>
      </c>
      <c r="D151" s="2" t="s">
        <v>35</v>
      </c>
      <c r="E151" s="2" t="s">
        <v>22</v>
      </c>
      <c r="F151" s="2" t="s">
        <v>693</v>
      </c>
      <c r="G151" s="2" t="s">
        <v>694</v>
      </c>
      <c r="H151" s="2" t="s">
        <v>44</v>
      </c>
      <c r="I151" s="2" t="s">
        <v>26</v>
      </c>
      <c r="J151" s="2" t="s">
        <v>27</v>
      </c>
      <c r="K151" s="2" t="s">
        <v>28</v>
      </c>
      <c r="L151" s="2" t="s">
        <v>29</v>
      </c>
      <c r="M151" s="2" t="s">
        <v>29</v>
      </c>
      <c r="N151" s="2" t="s">
        <v>29</v>
      </c>
      <c r="O151" s="2" t="s">
        <v>29</v>
      </c>
      <c r="P151" s="2" t="s">
        <v>695</v>
      </c>
      <c r="Q151" s="4" t="str">
        <f>HYPERLINK("http://weibo.com/5097325900/Nmsj1xUbB")</f>
        <v>http://weibo.com/5097325900/Nmsj1xUbB</v>
      </c>
      <c r="R151" s="3" t="s">
        <v>691</v>
      </c>
      <c r="S151" s="2" t="s">
        <v>31</v>
      </c>
      <c r="T151" t="s">
        <v>32</v>
      </c>
    </row>
    <row r="152" ht="23" customHeight="1" spans="1:20">
      <c r="A152" s="2">
        <v>151</v>
      </c>
      <c r="B152" s="3" t="s">
        <v>696</v>
      </c>
      <c r="C152" s="2" t="s">
        <v>697</v>
      </c>
      <c r="D152" s="2" t="s">
        <v>21</v>
      </c>
      <c r="E152" s="2" t="s">
        <v>22</v>
      </c>
      <c r="F152" s="2" t="s">
        <v>698</v>
      </c>
      <c r="G152" s="2" t="s">
        <v>699</v>
      </c>
      <c r="H152" s="2" t="s">
        <v>211</v>
      </c>
      <c r="I152" s="2" t="s">
        <v>26</v>
      </c>
      <c r="J152" s="2" t="s">
        <v>27</v>
      </c>
      <c r="K152" s="2" t="s">
        <v>28</v>
      </c>
      <c r="L152" s="2" t="s">
        <v>29</v>
      </c>
      <c r="M152" s="2" t="s">
        <v>29</v>
      </c>
      <c r="N152" s="2" t="s">
        <v>29</v>
      </c>
      <c r="O152" s="2" t="s">
        <v>29</v>
      </c>
      <c r="P152" s="2" t="s">
        <v>700</v>
      </c>
      <c r="Q152" s="4" t="str">
        <f>HYPERLINK("http://weibo.com/6339363435/NmsilAixu")</f>
        <v>http://weibo.com/6339363435/NmsilAixu</v>
      </c>
      <c r="R152" s="3" t="s">
        <v>696</v>
      </c>
      <c r="S152" s="2" t="s">
        <v>31</v>
      </c>
      <c r="T152" t="s">
        <v>32</v>
      </c>
    </row>
    <row r="153" ht="23" customHeight="1" spans="1:20">
      <c r="A153" s="2">
        <v>152</v>
      </c>
      <c r="B153" s="3" t="s">
        <v>701</v>
      </c>
      <c r="C153" s="2" t="s">
        <v>702</v>
      </c>
      <c r="D153" s="2" t="s">
        <v>21</v>
      </c>
      <c r="E153" s="2" t="s">
        <v>22</v>
      </c>
      <c r="F153" s="2" t="s">
        <v>703</v>
      </c>
      <c r="G153" s="2" t="s">
        <v>704</v>
      </c>
      <c r="H153" s="2" t="s">
        <v>255</v>
      </c>
      <c r="I153" s="2" t="s">
        <v>26</v>
      </c>
      <c r="J153" s="2" t="s">
        <v>27</v>
      </c>
      <c r="K153" s="2" t="s">
        <v>28</v>
      </c>
      <c r="L153" s="2" t="s">
        <v>29</v>
      </c>
      <c r="M153" s="2" t="s">
        <v>29</v>
      </c>
      <c r="N153" s="2" t="s">
        <v>29</v>
      </c>
      <c r="O153" s="2" t="s">
        <v>29</v>
      </c>
      <c r="P153" s="2" t="s">
        <v>529</v>
      </c>
      <c r="Q153" s="4" t="str">
        <f>HYPERLINK("http://weibo.com/6499409267/NmsfPjI2l")</f>
        <v>http://weibo.com/6499409267/NmsfPjI2l</v>
      </c>
      <c r="R153" s="3" t="s">
        <v>701</v>
      </c>
      <c r="S153" s="2" t="s">
        <v>31</v>
      </c>
      <c r="T153" t="s">
        <v>32</v>
      </c>
    </row>
    <row r="154" ht="23" customHeight="1" spans="1:20">
      <c r="A154" s="2">
        <v>153</v>
      </c>
      <c r="B154" s="3" t="s">
        <v>57</v>
      </c>
      <c r="C154" s="2" t="s">
        <v>705</v>
      </c>
      <c r="D154" s="2" t="s">
        <v>35</v>
      </c>
      <c r="E154" s="2" t="s">
        <v>22</v>
      </c>
      <c r="F154" s="2" t="s">
        <v>706</v>
      </c>
      <c r="G154" s="2" t="s">
        <v>707</v>
      </c>
      <c r="H154" s="2" t="s">
        <v>211</v>
      </c>
      <c r="I154" s="2" t="s">
        <v>26</v>
      </c>
      <c r="J154" s="2" t="s">
        <v>27</v>
      </c>
      <c r="K154" s="2" t="s">
        <v>28</v>
      </c>
      <c r="L154" s="2" t="s">
        <v>29</v>
      </c>
      <c r="M154" s="2" t="s">
        <v>29</v>
      </c>
      <c r="N154" s="2" t="s">
        <v>29</v>
      </c>
      <c r="O154" s="2" t="s">
        <v>29</v>
      </c>
      <c r="P154" s="2" t="s">
        <v>29</v>
      </c>
      <c r="Q154" s="4" t="str">
        <f>HYPERLINK("http://weibo.com/7614233935/Nmscqn1Ih")</f>
        <v>http://weibo.com/7614233935/Nmscqn1Ih</v>
      </c>
      <c r="R154" s="3" t="s">
        <v>57</v>
      </c>
      <c r="S154" s="2" t="s">
        <v>31</v>
      </c>
      <c r="T154" t="s">
        <v>32</v>
      </c>
    </row>
    <row r="155" ht="23" customHeight="1" spans="1:20">
      <c r="A155" s="2">
        <v>154</v>
      </c>
      <c r="B155" s="3" t="s">
        <v>708</v>
      </c>
      <c r="C155" s="2" t="s">
        <v>709</v>
      </c>
      <c r="D155" s="2" t="s">
        <v>21</v>
      </c>
      <c r="E155" s="2" t="s">
        <v>22</v>
      </c>
      <c r="F155" s="2" t="s">
        <v>710</v>
      </c>
      <c r="G155" s="2" t="s">
        <v>711</v>
      </c>
      <c r="H155" s="2" t="s">
        <v>97</v>
      </c>
      <c r="I155" s="2" t="s">
        <v>26</v>
      </c>
      <c r="J155" s="2" t="s">
        <v>27</v>
      </c>
      <c r="K155" s="2" t="s">
        <v>28</v>
      </c>
      <c r="L155" s="2" t="s">
        <v>29</v>
      </c>
      <c r="M155" s="2" t="s">
        <v>29</v>
      </c>
      <c r="N155" s="2" t="s">
        <v>29</v>
      </c>
      <c r="O155" s="2" t="s">
        <v>29</v>
      </c>
      <c r="P155" s="2" t="s">
        <v>712</v>
      </c>
      <c r="Q155" s="4" t="str">
        <f>HYPERLINK("http://weibo.com/5384758669/NmsbK5BRc")</f>
        <v>http://weibo.com/5384758669/NmsbK5BRc</v>
      </c>
      <c r="R155" s="3" t="s">
        <v>708</v>
      </c>
      <c r="S155" s="2" t="s">
        <v>31</v>
      </c>
      <c r="T155" t="s">
        <v>32</v>
      </c>
    </row>
    <row r="156" ht="23" customHeight="1" spans="1:20">
      <c r="A156" s="2">
        <v>155</v>
      </c>
      <c r="B156" s="3" t="s">
        <v>713</v>
      </c>
      <c r="C156" s="2" t="s">
        <v>714</v>
      </c>
      <c r="D156" s="2" t="s">
        <v>21</v>
      </c>
      <c r="E156" s="2" t="s">
        <v>22</v>
      </c>
      <c r="F156" s="2" t="s">
        <v>715</v>
      </c>
      <c r="G156" s="2" t="s">
        <v>716</v>
      </c>
      <c r="H156" s="2" t="s">
        <v>717</v>
      </c>
      <c r="I156" s="2" t="s">
        <v>26</v>
      </c>
      <c r="J156" s="2" t="s">
        <v>27</v>
      </c>
      <c r="K156" s="2" t="s">
        <v>28</v>
      </c>
      <c r="L156" s="2" t="s">
        <v>29</v>
      </c>
      <c r="M156" s="2" t="s">
        <v>29</v>
      </c>
      <c r="N156" s="2" t="s">
        <v>29</v>
      </c>
      <c r="O156" s="2" t="s">
        <v>29</v>
      </c>
      <c r="P156" s="2" t="s">
        <v>718</v>
      </c>
      <c r="Q156" s="4" t="str">
        <f>HYPERLINK("http://weibo.com/3686898424/Nmsa7Bl8I")</f>
        <v>http://weibo.com/3686898424/Nmsa7Bl8I</v>
      </c>
      <c r="R156" s="3" t="s">
        <v>713</v>
      </c>
      <c r="S156" s="2" t="s">
        <v>31</v>
      </c>
      <c r="T156" t="s">
        <v>32</v>
      </c>
    </row>
    <row r="157" ht="23" customHeight="1" spans="1:20">
      <c r="A157" s="2">
        <v>156</v>
      </c>
      <c r="B157" s="3" t="s">
        <v>46</v>
      </c>
      <c r="C157" s="2" t="s">
        <v>719</v>
      </c>
      <c r="D157" s="2" t="s">
        <v>35</v>
      </c>
      <c r="E157" s="2" t="s">
        <v>22</v>
      </c>
      <c r="F157" s="2" t="s">
        <v>720</v>
      </c>
      <c r="G157" s="2" t="s">
        <v>721</v>
      </c>
      <c r="H157" s="2" t="s">
        <v>55</v>
      </c>
      <c r="I157" s="2" t="s">
        <v>26</v>
      </c>
      <c r="J157" s="2" t="s">
        <v>27</v>
      </c>
      <c r="K157" s="2" t="s">
        <v>28</v>
      </c>
      <c r="L157" s="2" t="s">
        <v>29</v>
      </c>
      <c r="M157" s="2" t="s">
        <v>29</v>
      </c>
      <c r="N157" s="2" t="s">
        <v>29</v>
      </c>
      <c r="O157" s="2" t="s">
        <v>29</v>
      </c>
      <c r="P157" s="2" t="s">
        <v>71</v>
      </c>
      <c r="Q157" s="4" t="str">
        <f>HYPERLINK("http://weibo.com/7509947880/Nms9sdb6v")</f>
        <v>http://weibo.com/7509947880/Nms9sdb6v</v>
      </c>
      <c r="R157" s="3" t="s">
        <v>46</v>
      </c>
      <c r="S157" s="2" t="s">
        <v>31</v>
      </c>
      <c r="T157" t="s">
        <v>32</v>
      </c>
    </row>
    <row r="158" ht="23" customHeight="1" spans="1:20">
      <c r="A158" s="2">
        <v>157</v>
      </c>
      <c r="B158" s="3" t="s">
        <v>722</v>
      </c>
      <c r="C158" s="2" t="s">
        <v>723</v>
      </c>
      <c r="D158" s="2" t="s">
        <v>21</v>
      </c>
      <c r="E158" s="2" t="s">
        <v>22</v>
      </c>
      <c r="F158" s="2" t="s">
        <v>724</v>
      </c>
      <c r="G158" s="2" t="s">
        <v>725</v>
      </c>
      <c r="H158" s="2" t="s">
        <v>351</v>
      </c>
      <c r="I158" s="2" t="s">
        <v>26</v>
      </c>
      <c r="J158" s="2" t="s">
        <v>27</v>
      </c>
      <c r="K158" s="2" t="s">
        <v>28</v>
      </c>
      <c r="L158" s="2" t="s">
        <v>29</v>
      </c>
      <c r="M158" s="2" t="s">
        <v>29</v>
      </c>
      <c r="N158" s="2" t="s">
        <v>29</v>
      </c>
      <c r="O158" s="2" t="s">
        <v>29</v>
      </c>
      <c r="P158" s="2" t="s">
        <v>726</v>
      </c>
      <c r="Q158" s="4" t="str">
        <f>HYPERLINK("http://weibo.com/6985975155/Nms6juofU")</f>
        <v>http://weibo.com/6985975155/Nms6juofU</v>
      </c>
      <c r="R158" s="3" t="s">
        <v>722</v>
      </c>
      <c r="S158" s="2" t="s">
        <v>31</v>
      </c>
      <c r="T158" t="s">
        <v>32</v>
      </c>
    </row>
    <row r="159" ht="23" customHeight="1" spans="1:20">
      <c r="A159" s="2">
        <v>158</v>
      </c>
      <c r="B159" s="3" t="s">
        <v>727</v>
      </c>
      <c r="C159" s="2" t="s">
        <v>728</v>
      </c>
      <c r="D159" s="2" t="s">
        <v>35</v>
      </c>
      <c r="E159" s="2" t="s">
        <v>22</v>
      </c>
      <c r="F159" s="2" t="s">
        <v>729</v>
      </c>
      <c r="G159" s="2" t="s">
        <v>730</v>
      </c>
      <c r="H159" s="2" t="s">
        <v>128</v>
      </c>
      <c r="I159" s="2" t="s">
        <v>26</v>
      </c>
      <c r="J159" s="2" t="s">
        <v>27</v>
      </c>
      <c r="K159" s="2" t="s">
        <v>28</v>
      </c>
      <c r="L159" s="2" t="s">
        <v>29</v>
      </c>
      <c r="M159" s="2" t="s">
        <v>29</v>
      </c>
      <c r="N159" s="2" t="s">
        <v>29</v>
      </c>
      <c r="O159" s="2" t="s">
        <v>29</v>
      </c>
      <c r="P159" s="2" t="s">
        <v>731</v>
      </c>
      <c r="Q159" s="4" t="str">
        <f>HYPERLINK("http://weibo.com/3768947247/Nms4zoLPw")</f>
        <v>http://weibo.com/3768947247/Nms4zoLPw</v>
      </c>
      <c r="R159" s="3" t="s">
        <v>727</v>
      </c>
      <c r="S159" s="2" t="s">
        <v>31</v>
      </c>
      <c r="T159" t="s">
        <v>32</v>
      </c>
    </row>
    <row r="160" ht="23" customHeight="1" spans="1:20">
      <c r="A160" s="2">
        <v>159</v>
      </c>
      <c r="B160" s="3" t="s">
        <v>732</v>
      </c>
      <c r="C160" s="2" t="s">
        <v>733</v>
      </c>
      <c r="D160" s="2" t="s">
        <v>21</v>
      </c>
      <c r="E160" s="2" t="s">
        <v>22</v>
      </c>
      <c r="F160" s="2" t="s">
        <v>734</v>
      </c>
      <c r="G160" s="2" t="s">
        <v>735</v>
      </c>
      <c r="H160" s="2" t="s">
        <v>423</v>
      </c>
      <c r="I160" s="2" t="s">
        <v>26</v>
      </c>
      <c r="J160" s="2" t="s">
        <v>27</v>
      </c>
      <c r="K160" s="2" t="s">
        <v>28</v>
      </c>
      <c r="L160" s="2" t="s">
        <v>29</v>
      </c>
      <c r="M160" s="2" t="s">
        <v>29</v>
      </c>
      <c r="N160" s="2" t="s">
        <v>29</v>
      </c>
      <c r="O160" s="2" t="s">
        <v>29</v>
      </c>
      <c r="P160" s="2" t="s">
        <v>736</v>
      </c>
      <c r="Q160" s="4" t="str">
        <f>HYPERLINK("http://weibo.com/2565052027/Nms31Fn61")</f>
        <v>http://weibo.com/2565052027/Nms31Fn61</v>
      </c>
      <c r="R160" s="3" t="s">
        <v>732</v>
      </c>
      <c r="S160" s="2" t="s">
        <v>31</v>
      </c>
      <c r="T160" t="s">
        <v>32</v>
      </c>
    </row>
    <row r="161" ht="23" customHeight="1" spans="1:20">
      <c r="A161" s="2">
        <v>160</v>
      </c>
      <c r="B161" s="3" t="s">
        <v>737</v>
      </c>
      <c r="C161" s="2" t="s">
        <v>738</v>
      </c>
      <c r="D161" s="2" t="s">
        <v>35</v>
      </c>
      <c r="E161" s="2" t="s">
        <v>22</v>
      </c>
      <c r="F161" s="2" t="s">
        <v>739</v>
      </c>
      <c r="G161" s="2" t="s">
        <v>740</v>
      </c>
      <c r="H161" s="2" t="s">
        <v>44</v>
      </c>
      <c r="I161" s="2" t="s">
        <v>26</v>
      </c>
      <c r="J161" s="2" t="s">
        <v>27</v>
      </c>
      <c r="K161" s="2" t="s">
        <v>28</v>
      </c>
      <c r="L161" s="2" t="s">
        <v>29</v>
      </c>
      <c r="M161" s="2" t="s">
        <v>29</v>
      </c>
      <c r="N161" s="2" t="s">
        <v>29</v>
      </c>
      <c r="O161" s="2" t="s">
        <v>29</v>
      </c>
      <c r="P161" s="2" t="s">
        <v>459</v>
      </c>
      <c r="Q161" s="4" t="str">
        <f>HYPERLINK("http://weibo.com/2903061405/Nms18A5Er")</f>
        <v>http://weibo.com/2903061405/Nms18A5Er</v>
      </c>
      <c r="R161" s="3" t="s">
        <v>737</v>
      </c>
      <c r="S161" s="2" t="s">
        <v>31</v>
      </c>
      <c r="T161" t="s">
        <v>32</v>
      </c>
    </row>
    <row r="162" ht="23" customHeight="1" spans="1:20">
      <c r="A162" s="2">
        <v>161</v>
      </c>
      <c r="B162" s="3" t="s">
        <v>741</v>
      </c>
      <c r="C162" s="2" t="s">
        <v>742</v>
      </c>
      <c r="D162" s="2" t="s">
        <v>21</v>
      </c>
      <c r="E162" s="2" t="s">
        <v>22</v>
      </c>
      <c r="F162" s="2" t="s">
        <v>743</v>
      </c>
      <c r="G162" s="2" t="s">
        <v>744</v>
      </c>
      <c r="H162" s="2" t="s">
        <v>128</v>
      </c>
      <c r="I162" s="2" t="s">
        <v>26</v>
      </c>
      <c r="J162" s="2" t="s">
        <v>27</v>
      </c>
      <c r="K162" s="2" t="s">
        <v>28</v>
      </c>
      <c r="L162" s="2" t="s">
        <v>29</v>
      </c>
      <c r="M162" s="2" t="s">
        <v>29</v>
      </c>
      <c r="N162" s="2" t="s">
        <v>29</v>
      </c>
      <c r="O162" s="2" t="s">
        <v>29</v>
      </c>
      <c r="P162" s="2" t="s">
        <v>745</v>
      </c>
      <c r="Q162" s="4" t="str">
        <f>HYPERLINK("http://weibo.com/2412668381/NmrQ6fMgQ")</f>
        <v>http://weibo.com/2412668381/NmrQ6fMgQ</v>
      </c>
      <c r="R162" s="3" t="s">
        <v>741</v>
      </c>
      <c r="S162" s="2" t="s">
        <v>31</v>
      </c>
      <c r="T162" t="s">
        <v>32</v>
      </c>
    </row>
    <row r="163" ht="23" customHeight="1" spans="1:20">
      <c r="A163" s="2">
        <v>162</v>
      </c>
      <c r="B163" s="3" t="s">
        <v>746</v>
      </c>
      <c r="C163" s="2" t="s">
        <v>747</v>
      </c>
      <c r="D163" s="2" t="s">
        <v>21</v>
      </c>
      <c r="E163" s="2" t="s">
        <v>22</v>
      </c>
      <c r="F163" s="2" t="s">
        <v>748</v>
      </c>
      <c r="G163" s="2" t="s">
        <v>749</v>
      </c>
      <c r="H163" s="2" t="s">
        <v>55</v>
      </c>
      <c r="I163" s="2" t="s">
        <v>26</v>
      </c>
      <c r="J163" s="2" t="s">
        <v>27</v>
      </c>
      <c r="K163" s="2" t="s">
        <v>28</v>
      </c>
      <c r="L163" s="2" t="s">
        <v>29</v>
      </c>
      <c r="M163" s="2" t="s">
        <v>29</v>
      </c>
      <c r="N163" s="2" t="s">
        <v>29</v>
      </c>
      <c r="O163" s="2" t="s">
        <v>29</v>
      </c>
      <c r="P163" s="2" t="s">
        <v>98</v>
      </c>
      <c r="Q163" s="4" t="str">
        <f>HYPERLINK("http://weibo.com/6879635968/NmrLqpfLd")</f>
        <v>http://weibo.com/6879635968/NmrLqpfLd</v>
      </c>
      <c r="R163" s="3" t="s">
        <v>746</v>
      </c>
      <c r="S163" s="2" t="s">
        <v>31</v>
      </c>
      <c r="T163" t="s">
        <v>32</v>
      </c>
    </row>
    <row r="164" ht="23" customHeight="1" spans="1:20">
      <c r="A164" s="2">
        <v>163</v>
      </c>
      <c r="B164" s="3" t="s">
        <v>750</v>
      </c>
      <c r="C164" s="2" t="s">
        <v>751</v>
      </c>
      <c r="D164" s="2" t="s">
        <v>21</v>
      </c>
      <c r="E164" s="2" t="s">
        <v>22</v>
      </c>
      <c r="F164" s="2" t="s">
        <v>752</v>
      </c>
      <c r="G164" s="2" t="s">
        <v>753</v>
      </c>
      <c r="H164" s="2" t="s">
        <v>205</v>
      </c>
      <c r="I164" s="2" t="s">
        <v>26</v>
      </c>
      <c r="J164" s="2" t="s">
        <v>27</v>
      </c>
      <c r="K164" s="2" t="s">
        <v>28</v>
      </c>
      <c r="L164" s="2" t="s">
        <v>29</v>
      </c>
      <c r="M164" s="2" t="s">
        <v>29</v>
      </c>
      <c r="N164" s="2" t="s">
        <v>29</v>
      </c>
      <c r="O164" s="2" t="s">
        <v>29</v>
      </c>
      <c r="P164" s="2" t="s">
        <v>754</v>
      </c>
      <c r="Q164" s="4" t="str">
        <f>HYPERLINK("http://weibo.com/6248505344/NmrFynBfW")</f>
        <v>http://weibo.com/6248505344/NmrFynBfW</v>
      </c>
      <c r="R164" s="3" t="s">
        <v>750</v>
      </c>
      <c r="S164" s="2" t="s">
        <v>31</v>
      </c>
      <c r="T164" t="s">
        <v>32</v>
      </c>
    </row>
    <row r="165" ht="23" customHeight="1" spans="1:20">
      <c r="A165" s="2">
        <v>164</v>
      </c>
      <c r="B165" s="3" t="s">
        <v>755</v>
      </c>
      <c r="C165" s="2" t="s">
        <v>756</v>
      </c>
      <c r="D165" s="2" t="s">
        <v>21</v>
      </c>
      <c r="E165" s="2" t="s">
        <v>22</v>
      </c>
      <c r="F165" s="2" t="s">
        <v>757</v>
      </c>
      <c r="G165" s="2" t="s">
        <v>758</v>
      </c>
      <c r="H165" s="2" t="s">
        <v>128</v>
      </c>
      <c r="I165" s="2" t="s">
        <v>26</v>
      </c>
      <c r="J165" s="2" t="s">
        <v>27</v>
      </c>
      <c r="K165" s="2" t="s">
        <v>28</v>
      </c>
      <c r="L165" s="2" t="s">
        <v>29</v>
      </c>
      <c r="M165" s="2" t="s">
        <v>29</v>
      </c>
      <c r="N165" s="2" t="s">
        <v>29</v>
      </c>
      <c r="O165" s="2" t="s">
        <v>29</v>
      </c>
      <c r="P165" s="2" t="s">
        <v>759</v>
      </c>
      <c r="Q165" s="4" t="str">
        <f>HYPERLINK("http://weibo.com/3748075615/NmrDj9MXU")</f>
        <v>http://weibo.com/3748075615/NmrDj9MXU</v>
      </c>
      <c r="R165" s="3" t="s">
        <v>755</v>
      </c>
      <c r="S165" s="2" t="s">
        <v>31</v>
      </c>
      <c r="T165" t="s">
        <v>32</v>
      </c>
    </row>
    <row r="166" ht="23" customHeight="1" spans="1:20">
      <c r="A166" s="2">
        <v>165</v>
      </c>
      <c r="B166" s="3" t="s">
        <v>760</v>
      </c>
      <c r="C166" s="2" t="s">
        <v>761</v>
      </c>
      <c r="D166" s="2" t="s">
        <v>21</v>
      </c>
      <c r="E166" s="2" t="s">
        <v>22</v>
      </c>
      <c r="F166" s="2" t="s">
        <v>762</v>
      </c>
      <c r="G166" s="2" t="s">
        <v>763</v>
      </c>
      <c r="H166" s="2" t="s">
        <v>38</v>
      </c>
      <c r="I166" s="2" t="s">
        <v>26</v>
      </c>
      <c r="J166" s="2" t="s">
        <v>27</v>
      </c>
      <c r="K166" s="2" t="s">
        <v>28</v>
      </c>
      <c r="L166" s="2" t="s">
        <v>29</v>
      </c>
      <c r="M166" s="2" t="s">
        <v>29</v>
      </c>
      <c r="N166" s="2" t="s">
        <v>29</v>
      </c>
      <c r="O166" s="2" t="s">
        <v>29</v>
      </c>
      <c r="P166" s="2" t="s">
        <v>764</v>
      </c>
      <c r="Q166" s="4" t="str">
        <f>HYPERLINK("http://weibo.com/6609824512/NmrvuBAUV")</f>
        <v>http://weibo.com/6609824512/NmrvuBAUV</v>
      </c>
      <c r="R166" s="3" t="s">
        <v>760</v>
      </c>
      <c r="S166" s="2" t="s">
        <v>31</v>
      </c>
      <c r="T166" t="s">
        <v>32</v>
      </c>
    </row>
    <row r="167" ht="23" customHeight="1" spans="1:20">
      <c r="A167" s="2">
        <v>166</v>
      </c>
      <c r="B167" s="3" t="s">
        <v>301</v>
      </c>
      <c r="C167" s="2" t="s">
        <v>765</v>
      </c>
      <c r="D167" s="2" t="s">
        <v>35</v>
      </c>
      <c r="E167" s="2" t="s">
        <v>22</v>
      </c>
      <c r="F167" s="2" t="s">
        <v>766</v>
      </c>
      <c r="G167" s="2" t="s">
        <v>767</v>
      </c>
      <c r="H167" s="2" t="s">
        <v>376</v>
      </c>
      <c r="I167" s="2" t="s">
        <v>26</v>
      </c>
      <c r="J167" s="2" t="s">
        <v>27</v>
      </c>
      <c r="K167" s="2" t="s">
        <v>28</v>
      </c>
      <c r="L167" s="2" t="s">
        <v>29</v>
      </c>
      <c r="M167" s="2" t="s">
        <v>29</v>
      </c>
      <c r="N167" s="2" t="s">
        <v>29</v>
      </c>
      <c r="O167" s="2" t="s">
        <v>29</v>
      </c>
      <c r="P167" s="2" t="s">
        <v>768</v>
      </c>
      <c r="Q167" s="4" t="str">
        <f>HYPERLINK("http://weibo.com/2721734322/NmrtDm5z8")</f>
        <v>http://weibo.com/2721734322/NmrtDm5z8</v>
      </c>
      <c r="R167" s="3" t="s">
        <v>301</v>
      </c>
      <c r="S167" s="2" t="s">
        <v>31</v>
      </c>
      <c r="T167" t="s">
        <v>32</v>
      </c>
    </row>
    <row r="168" ht="23" customHeight="1" spans="1:20">
      <c r="A168" s="2">
        <v>167</v>
      </c>
      <c r="B168" s="3" t="s">
        <v>769</v>
      </c>
      <c r="C168" s="2" t="s">
        <v>770</v>
      </c>
      <c r="D168" s="2" t="s">
        <v>21</v>
      </c>
      <c r="E168" s="2" t="s">
        <v>22</v>
      </c>
      <c r="F168" s="2" t="s">
        <v>771</v>
      </c>
      <c r="G168" s="2" t="s">
        <v>772</v>
      </c>
      <c r="H168" s="2" t="s">
        <v>351</v>
      </c>
      <c r="I168" s="2" t="s">
        <v>26</v>
      </c>
      <c r="J168" s="2" t="s">
        <v>27</v>
      </c>
      <c r="K168" s="2" t="s">
        <v>28</v>
      </c>
      <c r="L168" s="2" t="s">
        <v>29</v>
      </c>
      <c r="M168" s="2" t="s">
        <v>29</v>
      </c>
      <c r="N168" s="2" t="s">
        <v>29</v>
      </c>
      <c r="O168" s="2" t="s">
        <v>29</v>
      </c>
      <c r="P168" s="2" t="s">
        <v>593</v>
      </c>
      <c r="Q168" s="4" t="str">
        <f>HYPERLINK("http://weibo.com/7842570278/NmrrboE8c")</f>
        <v>http://weibo.com/7842570278/NmrrboE8c</v>
      </c>
      <c r="R168" s="3" t="s">
        <v>769</v>
      </c>
      <c r="S168" s="2" t="s">
        <v>31</v>
      </c>
      <c r="T168" t="s">
        <v>32</v>
      </c>
    </row>
    <row r="169" ht="23" customHeight="1" spans="1:20">
      <c r="A169" s="2">
        <v>168</v>
      </c>
      <c r="B169" s="3" t="s">
        <v>773</v>
      </c>
      <c r="C169" s="2" t="s">
        <v>774</v>
      </c>
      <c r="D169" s="2" t="s">
        <v>35</v>
      </c>
      <c r="E169" s="2" t="s">
        <v>22</v>
      </c>
      <c r="F169" s="2" t="s">
        <v>775</v>
      </c>
      <c r="G169" s="2" t="s">
        <v>776</v>
      </c>
      <c r="H169" s="2" t="s">
        <v>441</v>
      </c>
      <c r="I169" s="2" t="s">
        <v>26</v>
      </c>
      <c r="J169" s="2" t="s">
        <v>27</v>
      </c>
      <c r="K169" s="2" t="s">
        <v>28</v>
      </c>
      <c r="L169" s="2" t="s">
        <v>29</v>
      </c>
      <c r="M169" s="2" t="s">
        <v>29</v>
      </c>
      <c r="N169" s="2" t="s">
        <v>29</v>
      </c>
      <c r="O169" s="2" t="s">
        <v>29</v>
      </c>
      <c r="P169" s="2" t="s">
        <v>149</v>
      </c>
      <c r="Q169" s="4" t="str">
        <f>HYPERLINK("http://weibo.com/7302847214/NmrqSiVSJ")</f>
        <v>http://weibo.com/7302847214/NmrqSiVSJ</v>
      </c>
      <c r="R169" s="3" t="s">
        <v>773</v>
      </c>
      <c r="S169" s="2" t="s">
        <v>31</v>
      </c>
      <c r="T169" t="s">
        <v>32</v>
      </c>
    </row>
    <row r="170" ht="23" customHeight="1" spans="1:20">
      <c r="A170" s="2">
        <v>169</v>
      </c>
      <c r="B170" s="3" t="s">
        <v>777</v>
      </c>
      <c r="C170" s="2" t="s">
        <v>778</v>
      </c>
      <c r="D170" s="2" t="s">
        <v>21</v>
      </c>
      <c r="E170" s="2" t="s">
        <v>22</v>
      </c>
      <c r="F170" s="2" t="s">
        <v>771</v>
      </c>
      <c r="G170" s="2" t="s">
        <v>772</v>
      </c>
      <c r="H170" s="2" t="s">
        <v>351</v>
      </c>
      <c r="I170" s="2" t="s">
        <v>26</v>
      </c>
      <c r="J170" s="2" t="s">
        <v>27</v>
      </c>
      <c r="K170" s="2" t="s">
        <v>28</v>
      </c>
      <c r="L170" s="2" t="s">
        <v>29</v>
      </c>
      <c r="M170" s="2" t="s">
        <v>29</v>
      </c>
      <c r="N170" s="2" t="s">
        <v>29</v>
      </c>
      <c r="O170" s="2" t="s">
        <v>29</v>
      </c>
      <c r="P170" s="2" t="s">
        <v>593</v>
      </c>
      <c r="Q170" s="4" t="str">
        <f>HYPERLINK("http://weibo.com/7842570278/NmrqiqWES")</f>
        <v>http://weibo.com/7842570278/NmrqiqWES</v>
      </c>
      <c r="R170" s="3" t="s">
        <v>777</v>
      </c>
      <c r="S170" s="2" t="s">
        <v>31</v>
      </c>
      <c r="T170" t="s">
        <v>32</v>
      </c>
    </row>
    <row r="171" ht="23" customHeight="1" spans="1:20">
      <c r="A171" s="2">
        <v>170</v>
      </c>
      <c r="B171" s="3" t="s">
        <v>779</v>
      </c>
      <c r="C171" s="2" t="s">
        <v>780</v>
      </c>
      <c r="D171" s="2" t="s">
        <v>21</v>
      </c>
      <c r="E171" s="2" t="s">
        <v>22</v>
      </c>
      <c r="F171" s="2" t="s">
        <v>781</v>
      </c>
      <c r="G171" s="2" t="s">
        <v>782</v>
      </c>
      <c r="H171" s="2" t="s">
        <v>25</v>
      </c>
      <c r="I171" s="2" t="s">
        <v>26</v>
      </c>
      <c r="J171" s="2" t="s">
        <v>27</v>
      </c>
      <c r="K171" s="2" t="s">
        <v>28</v>
      </c>
      <c r="L171" s="2" t="s">
        <v>29</v>
      </c>
      <c r="M171" s="2" t="s">
        <v>29</v>
      </c>
      <c r="N171" s="2" t="s">
        <v>29</v>
      </c>
      <c r="O171" s="2" t="s">
        <v>29</v>
      </c>
      <c r="P171" s="2" t="s">
        <v>149</v>
      </c>
      <c r="Q171" s="4" t="str">
        <f>HYPERLINK("http://weibo.com/7787620786/Nmrph1VYj")</f>
        <v>http://weibo.com/7787620786/Nmrph1VYj</v>
      </c>
      <c r="R171" s="3" t="s">
        <v>779</v>
      </c>
      <c r="S171" s="2" t="s">
        <v>31</v>
      </c>
      <c r="T171" t="s">
        <v>32</v>
      </c>
    </row>
    <row r="172" ht="23" customHeight="1" spans="1:20">
      <c r="A172" s="2">
        <v>171</v>
      </c>
      <c r="B172" s="3" t="s">
        <v>46</v>
      </c>
      <c r="C172" s="2" t="s">
        <v>783</v>
      </c>
      <c r="D172" s="2" t="s">
        <v>35</v>
      </c>
      <c r="E172" s="2" t="s">
        <v>22</v>
      </c>
      <c r="F172" s="2" t="s">
        <v>784</v>
      </c>
      <c r="G172" s="2" t="s">
        <v>785</v>
      </c>
      <c r="H172" s="2" t="s">
        <v>128</v>
      </c>
      <c r="I172" s="2" t="s">
        <v>26</v>
      </c>
      <c r="J172" s="2" t="s">
        <v>27</v>
      </c>
      <c r="K172" s="2" t="s">
        <v>28</v>
      </c>
      <c r="L172" s="2" t="s">
        <v>29</v>
      </c>
      <c r="M172" s="2" t="s">
        <v>29</v>
      </c>
      <c r="N172" s="2" t="s">
        <v>29</v>
      </c>
      <c r="O172" s="2" t="s">
        <v>29</v>
      </c>
      <c r="P172" s="2" t="s">
        <v>226</v>
      </c>
      <c r="Q172" s="4" t="str">
        <f>HYPERLINK("http://weibo.com/3894981341/NmroRbDJL")</f>
        <v>http://weibo.com/3894981341/NmroRbDJL</v>
      </c>
      <c r="R172" s="3" t="s">
        <v>46</v>
      </c>
      <c r="S172" s="2" t="s">
        <v>31</v>
      </c>
      <c r="T172" t="s">
        <v>32</v>
      </c>
    </row>
    <row r="173" ht="23" customHeight="1" spans="1:20">
      <c r="A173" s="2">
        <v>172</v>
      </c>
      <c r="B173" s="3" t="s">
        <v>786</v>
      </c>
      <c r="C173" s="2" t="s">
        <v>787</v>
      </c>
      <c r="D173" s="2" t="s">
        <v>21</v>
      </c>
      <c r="E173" s="2" t="s">
        <v>22</v>
      </c>
      <c r="F173" s="2" t="s">
        <v>788</v>
      </c>
      <c r="G173" s="2" t="s">
        <v>789</v>
      </c>
      <c r="H173" s="2" t="s">
        <v>176</v>
      </c>
      <c r="I173" s="2" t="s">
        <v>26</v>
      </c>
      <c r="J173" s="2" t="s">
        <v>27</v>
      </c>
      <c r="K173" s="2" t="s">
        <v>28</v>
      </c>
      <c r="L173" s="2" t="s">
        <v>29</v>
      </c>
      <c r="M173" s="2" t="s">
        <v>29</v>
      </c>
      <c r="N173" s="2" t="s">
        <v>29</v>
      </c>
      <c r="O173" s="2" t="s">
        <v>29</v>
      </c>
      <c r="P173" s="2" t="s">
        <v>790</v>
      </c>
      <c r="Q173" s="4" t="str">
        <f>HYPERLINK("http://weibo.com/6904804897/NmrowB1Bp")</f>
        <v>http://weibo.com/6904804897/NmrowB1Bp</v>
      </c>
      <c r="R173" s="3" t="s">
        <v>786</v>
      </c>
      <c r="S173" s="2" t="s">
        <v>31</v>
      </c>
      <c r="T173" t="s">
        <v>32</v>
      </c>
    </row>
    <row r="174" ht="23" customHeight="1" spans="1:20">
      <c r="A174" s="2">
        <v>173</v>
      </c>
      <c r="B174" s="3" t="s">
        <v>791</v>
      </c>
      <c r="C174" s="2" t="s">
        <v>792</v>
      </c>
      <c r="D174" s="2" t="s">
        <v>21</v>
      </c>
      <c r="E174" s="2" t="s">
        <v>22</v>
      </c>
      <c r="F174" s="2" t="s">
        <v>793</v>
      </c>
      <c r="G174" s="2" t="s">
        <v>794</v>
      </c>
      <c r="H174" s="2" t="s">
        <v>620</v>
      </c>
      <c r="I174" s="2" t="s">
        <v>26</v>
      </c>
      <c r="J174" s="2" t="s">
        <v>27</v>
      </c>
      <c r="K174" s="2" t="s">
        <v>28</v>
      </c>
      <c r="L174" s="2" t="s">
        <v>29</v>
      </c>
      <c r="M174" s="2" t="s">
        <v>29</v>
      </c>
      <c r="N174" s="2" t="s">
        <v>29</v>
      </c>
      <c r="O174" s="2" t="s">
        <v>29</v>
      </c>
      <c r="P174" s="2" t="s">
        <v>795</v>
      </c>
      <c r="Q174" s="4" t="str">
        <f>HYPERLINK("http://weibo.com/7391932250/Nmrkw1dLM")</f>
        <v>http://weibo.com/7391932250/Nmrkw1dLM</v>
      </c>
      <c r="R174" s="3" t="s">
        <v>791</v>
      </c>
      <c r="S174" s="2" t="s">
        <v>31</v>
      </c>
      <c r="T174" t="s">
        <v>32</v>
      </c>
    </row>
    <row r="175" ht="23" customHeight="1" spans="1:20">
      <c r="A175" s="2">
        <v>174</v>
      </c>
      <c r="B175" s="3" t="s">
        <v>46</v>
      </c>
      <c r="C175" s="2" t="s">
        <v>796</v>
      </c>
      <c r="D175" s="2" t="s">
        <v>35</v>
      </c>
      <c r="E175" s="2" t="s">
        <v>22</v>
      </c>
      <c r="F175" s="2" t="s">
        <v>797</v>
      </c>
      <c r="G175" s="2" t="s">
        <v>798</v>
      </c>
      <c r="H175" s="2" t="s">
        <v>55</v>
      </c>
      <c r="I175" s="2" t="s">
        <v>26</v>
      </c>
      <c r="J175" s="2" t="s">
        <v>27</v>
      </c>
      <c r="K175" s="2" t="s">
        <v>28</v>
      </c>
      <c r="L175" s="2" t="s">
        <v>29</v>
      </c>
      <c r="M175" s="2" t="s">
        <v>29</v>
      </c>
      <c r="N175" s="2" t="s">
        <v>29</v>
      </c>
      <c r="O175" s="2" t="s">
        <v>29</v>
      </c>
      <c r="P175" s="2" t="s">
        <v>799</v>
      </c>
      <c r="Q175" s="4" t="str">
        <f>HYPERLINK("http://weibo.com/7013278635/Nmrk0FARA")</f>
        <v>http://weibo.com/7013278635/Nmrk0FARA</v>
      </c>
      <c r="R175" s="3" t="s">
        <v>46</v>
      </c>
      <c r="S175" s="2" t="s">
        <v>31</v>
      </c>
      <c r="T175" t="s">
        <v>32</v>
      </c>
    </row>
    <row r="176" ht="23" customHeight="1" spans="1:20">
      <c r="A176" s="2">
        <v>175</v>
      </c>
      <c r="B176" s="3" t="s">
        <v>800</v>
      </c>
      <c r="C176" s="2" t="s">
        <v>801</v>
      </c>
      <c r="D176" s="2" t="s">
        <v>21</v>
      </c>
      <c r="E176" s="2" t="s">
        <v>22</v>
      </c>
      <c r="F176" s="2" t="s">
        <v>802</v>
      </c>
      <c r="G176" s="2" t="s">
        <v>803</v>
      </c>
      <c r="H176" s="2" t="s">
        <v>119</v>
      </c>
      <c r="I176" s="2" t="s">
        <v>26</v>
      </c>
      <c r="J176" s="2" t="s">
        <v>27</v>
      </c>
      <c r="K176" s="2" t="s">
        <v>28</v>
      </c>
      <c r="L176" s="2" t="s">
        <v>29</v>
      </c>
      <c r="M176" s="2" t="s">
        <v>29</v>
      </c>
      <c r="N176" s="2" t="s">
        <v>29</v>
      </c>
      <c r="O176" s="2" t="s">
        <v>29</v>
      </c>
      <c r="P176" s="2" t="s">
        <v>804</v>
      </c>
      <c r="Q176" s="4" t="str">
        <f>HYPERLINK("http://weibo.com/7375180488/NmrhQ0yrr")</f>
        <v>http://weibo.com/7375180488/NmrhQ0yrr</v>
      </c>
      <c r="R176" s="3" t="s">
        <v>800</v>
      </c>
      <c r="S176" s="2" t="s">
        <v>31</v>
      </c>
      <c r="T176" t="s">
        <v>32</v>
      </c>
    </row>
    <row r="177" ht="23" customHeight="1" spans="1:20">
      <c r="A177" s="2">
        <v>176</v>
      </c>
      <c r="B177" s="3" t="s">
        <v>805</v>
      </c>
      <c r="C177" s="2" t="s">
        <v>806</v>
      </c>
      <c r="D177" s="2" t="s">
        <v>21</v>
      </c>
      <c r="E177" s="2" t="s">
        <v>22</v>
      </c>
      <c r="F177" s="2" t="s">
        <v>807</v>
      </c>
      <c r="G177" s="2" t="s">
        <v>808</v>
      </c>
      <c r="H177" s="2" t="s">
        <v>553</v>
      </c>
      <c r="I177" s="2" t="s">
        <v>26</v>
      </c>
      <c r="J177" s="2" t="s">
        <v>27</v>
      </c>
      <c r="K177" s="2" t="s">
        <v>28</v>
      </c>
      <c r="L177" s="2" t="s">
        <v>29</v>
      </c>
      <c r="M177" s="2" t="s">
        <v>29</v>
      </c>
      <c r="N177" s="2" t="s">
        <v>29</v>
      </c>
      <c r="O177" s="2" t="s">
        <v>29</v>
      </c>
      <c r="P177" s="2" t="s">
        <v>809</v>
      </c>
      <c r="Q177" s="4" t="str">
        <f>HYPERLINK("http://weibo.com/3842997428/NmraUEo3o")</f>
        <v>http://weibo.com/3842997428/NmraUEo3o</v>
      </c>
      <c r="R177" s="3" t="s">
        <v>805</v>
      </c>
      <c r="S177" s="2" t="s">
        <v>31</v>
      </c>
      <c r="T177" t="s">
        <v>32</v>
      </c>
    </row>
    <row r="178" ht="23" customHeight="1" spans="1:20">
      <c r="A178" s="2">
        <v>177</v>
      </c>
      <c r="B178" s="3" t="s">
        <v>46</v>
      </c>
      <c r="C178" s="2" t="s">
        <v>810</v>
      </c>
      <c r="D178" s="2" t="s">
        <v>35</v>
      </c>
      <c r="E178" s="2" t="s">
        <v>22</v>
      </c>
      <c r="F178" s="2" t="s">
        <v>811</v>
      </c>
      <c r="G178" s="2" t="s">
        <v>812</v>
      </c>
      <c r="H178" s="2" t="s">
        <v>80</v>
      </c>
      <c r="I178" s="2" t="s">
        <v>26</v>
      </c>
      <c r="J178" s="2" t="s">
        <v>27</v>
      </c>
      <c r="K178" s="2" t="s">
        <v>28</v>
      </c>
      <c r="L178" s="2" t="s">
        <v>29</v>
      </c>
      <c r="M178" s="2" t="s">
        <v>29</v>
      </c>
      <c r="N178" s="2" t="s">
        <v>29</v>
      </c>
      <c r="O178" s="2" t="s">
        <v>29</v>
      </c>
      <c r="P178" s="2" t="s">
        <v>813</v>
      </c>
      <c r="Q178" s="4" t="str">
        <f>HYPERLINK("http://weibo.com/6375474515/Nmr9svP3I")</f>
        <v>http://weibo.com/6375474515/Nmr9svP3I</v>
      </c>
      <c r="R178" s="3" t="s">
        <v>46</v>
      </c>
      <c r="S178" s="2" t="s">
        <v>31</v>
      </c>
      <c r="T178" t="s">
        <v>32</v>
      </c>
    </row>
    <row r="179" ht="23" customHeight="1" spans="1:20">
      <c r="A179" s="2">
        <v>178</v>
      </c>
      <c r="B179" s="3" t="s">
        <v>814</v>
      </c>
      <c r="C179" s="2" t="s">
        <v>815</v>
      </c>
      <c r="D179" s="2" t="s">
        <v>35</v>
      </c>
      <c r="E179" s="2" t="s">
        <v>22</v>
      </c>
      <c r="F179" s="2" t="s">
        <v>816</v>
      </c>
      <c r="G179" s="2" t="s">
        <v>817</v>
      </c>
      <c r="H179" s="2" t="s">
        <v>91</v>
      </c>
      <c r="I179" s="2" t="s">
        <v>26</v>
      </c>
      <c r="J179" s="2" t="s">
        <v>27</v>
      </c>
      <c r="K179" s="2" t="s">
        <v>28</v>
      </c>
      <c r="L179" s="2" t="s">
        <v>29</v>
      </c>
      <c r="M179" s="2" t="s">
        <v>29</v>
      </c>
      <c r="N179" s="2" t="s">
        <v>29</v>
      </c>
      <c r="O179" s="2" t="s">
        <v>29</v>
      </c>
      <c r="P179" s="2" t="s">
        <v>241</v>
      </c>
      <c r="Q179" s="4" t="str">
        <f>HYPERLINK("http://weibo.com/5653910799/Nmr7qjcZF")</f>
        <v>http://weibo.com/5653910799/Nmr7qjcZF</v>
      </c>
      <c r="R179" s="3" t="s">
        <v>814</v>
      </c>
      <c r="S179" s="2" t="s">
        <v>31</v>
      </c>
      <c r="T179" t="s">
        <v>32</v>
      </c>
    </row>
    <row r="180" ht="23" customHeight="1" spans="1:20">
      <c r="A180" s="2">
        <v>179</v>
      </c>
      <c r="B180" s="3" t="s">
        <v>46</v>
      </c>
      <c r="C180" s="2" t="s">
        <v>818</v>
      </c>
      <c r="D180" s="2" t="s">
        <v>35</v>
      </c>
      <c r="E180" s="2" t="s">
        <v>22</v>
      </c>
      <c r="F180" s="2" t="s">
        <v>819</v>
      </c>
      <c r="G180" s="2" t="s">
        <v>820</v>
      </c>
      <c r="H180" s="2" t="s">
        <v>38</v>
      </c>
      <c r="I180" s="2" t="s">
        <v>26</v>
      </c>
      <c r="J180" s="2" t="s">
        <v>27</v>
      </c>
      <c r="K180" s="2" t="s">
        <v>28</v>
      </c>
      <c r="L180" s="2" t="s">
        <v>29</v>
      </c>
      <c r="M180" s="2" t="s">
        <v>29</v>
      </c>
      <c r="N180" s="2" t="s">
        <v>29</v>
      </c>
      <c r="O180" s="2" t="s">
        <v>29</v>
      </c>
      <c r="P180" s="2" t="s">
        <v>821</v>
      </c>
      <c r="Q180" s="4" t="str">
        <f>HYPERLINK("http://weibo.com/2214351862/Nmr6ReXqi")</f>
        <v>http://weibo.com/2214351862/Nmr6ReXqi</v>
      </c>
      <c r="R180" s="3" t="s">
        <v>46</v>
      </c>
      <c r="S180" s="2" t="s">
        <v>31</v>
      </c>
      <c r="T180" t="s">
        <v>32</v>
      </c>
    </row>
    <row r="181" ht="23" customHeight="1" spans="1:20">
      <c r="A181" s="2">
        <v>180</v>
      </c>
      <c r="B181" s="3" t="s">
        <v>46</v>
      </c>
      <c r="C181" s="2" t="s">
        <v>822</v>
      </c>
      <c r="D181" s="2" t="s">
        <v>35</v>
      </c>
      <c r="E181" s="2" t="s">
        <v>22</v>
      </c>
      <c r="F181" s="2" t="s">
        <v>823</v>
      </c>
      <c r="G181" s="2" t="s">
        <v>824</v>
      </c>
      <c r="H181" s="2" t="s">
        <v>25</v>
      </c>
      <c r="I181" s="2" t="s">
        <v>26</v>
      </c>
      <c r="J181" s="2" t="s">
        <v>27</v>
      </c>
      <c r="K181" s="2" t="s">
        <v>28</v>
      </c>
      <c r="L181" s="2" t="s">
        <v>29</v>
      </c>
      <c r="M181" s="2" t="s">
        <v>29</v>
      </c>
      <c r="N181" s="2" t="s">
        <v>29</v>
      </c>
      <c r="O181" s="2" t="s">
        <v>29</v>
      </c>
      <c r="P181" s="2" t="s">
        <v>825</v>
      </c>
      <c r="Q181" s="4" t="str">
        <f>HYPERLINK("http://weibo.com/1984039777/Nmr5XEvoA")</f>
        <v>http://weibo.com/1984039777/Nmr5XEvoA</v>
      </c>
      <c r="R181" s="3" t="s">
        <v>46</v>
      </c>
      <c r="S181" s="2" t="s">
        <v>31</v>
      </c>
      <c r="T181" t="s">
        <v>32</v>
      </c>
    </row>
    <row r="182" ht="23" customHeight="1" spans="1:20">
      <c r="A182" s="2">
        <v>181</v>
      </c>
      <c r="B182" s="3" t="s">
        <v>46</v>
      </c>
      <c r="C182" s="2" t="s">
        <v>826</v>
      </c>
      <c r="D182" s="2" t="s">
        <v>35</v>
      </c>
      <c r="E182" s="2" t="s">
        <v>22</v>
      </c>
      <c r="F182" s="2" t="s">
        <v>827</v>
      </c>
      <c r="G182" s="2" t="s">
        <v>828</v>
      </c>
      <c r="H182" s="2" t="s">
        <v>80</v>
      </c>
      <c r="I182" s="2" t="s">
        <v>26</v>
      </c>
      <c r="J182" s="2" t="s">
        <v>27</v>
      </c>
      <c r="K182" s="2" t="s">
        <v>28</v>
      </c>
      <c r="L182" s="2" t="s">
        <v>29</v>
      </c>
      <c r="M182" s="2" t="s">
        <v>29</v>
      </c>
      <c r="N182" s="2" t="s">
        <v>29</v>
      </c>
      <c r="O182" s="2" t="s">
        <v>29</v>
      </c>
      <c r="P182" s="2" t="s">
        <v>790</v>
      </c>
      <c r="Q182" s="4" t="str">
        <f>HYPERLINK("http://weibo.com/5601407114/Nmr2UumlL")</f>
        <v>http://weibo.com/5601407114/Nmr2UumlL</v>
      </c>
      <c r="R182" s="3" t="s">
        <v>46</v>
      </c>
      <c r="S182" s="2" t="s">
        <v>31</v>
      </c>
      <c r="T182" t="s">
        <v>32</v>
      </c>
    </row>
    <row r="183" ht="23" customHeight="1" spans="1:20">
      <c r="A183" s="2">
        <v>182</v>
      </c>
      <c r="B183" s="3" t="s">
        <v>46</v>
      </c>
      <c r="C183" s="2" t="s">
        <v>829</v>
      </c>
      <c r="D183" s="2" t="s">
        <v>35</v>
      </c>
      <c r="E183" s="2" t="s">
        <v>22</v>
      </c>
      <c r="F183" s="2" t="s">
        <v>827</v>
      </c>
      <c r="G183" s="2" t="s">
        <v>828</v>
      </c>
      <c r="H183" s="2" t="s">
        <v>80</v>
      </c>
      <c r="I183" s="2" t="s">
        <v>26</v>
      </c>
      <c r="J183" s="2" t="s">
        <v>27</v>
      </c>
      <c r="K183" s="2" t="s">
        <v>28</v>
      </c>
      <c r="L183" s="2" t="s">
        <v>29</v>
      </c>
      <c r="M183" s="2" t="s">
        <v>29</v>
      </c>
      <c r="N183" s="2" t="s">
        <v>29</v>
      </c>
      <c r="O183" s="2" t="s">
        <v>29</v>
      </c>
      <c r="P183" s="2" t="s">
        <v>790</v>
      </c>
      <c r="Q183" s="4" t="str">
        <f>HYPERLINK("http://weibo.com/5601407114/Nmr1GvELd")</f>
        <v>http://weibo.com/5601407114/Nmr1GvELd</v>
      </c>
      <c r="R183" s="3" t="s">
        <v>46</v>
      </c>
      <c r="S183" s="2" t="s">
        <v>31</v>
      </c>
      <c r="T183" t="s">
        <v>32</v>
      </c>
    </row>
    <row r="184" ht="23" customHeight="1" spans="1:20">
      <c r="A184" s="2">
        <v>183</v>
      </c>
      <c r="B184" s="3" t="s">
        <v>185</v>
      </c>
      <c r="C184" s="2" t="s">
        <v>830</v>
      </c>
      <c r="D184" s="2" t="s">
        <v>35</v>
      </c>
      <c r="E184" s="2" t="s">
        <v>22</v>
      </c>
      <c r="F184" s="2" t="s">
        <v>831</v>
      </c>
      <c r="G184" s="2" t="s">
        <v>832</v>
      </c>
      <c r="H184" s="2" t="s">
        <v>154</v>
      </c>
      <c r="I184" s="2" t="s">
        <v>26</v>
      </c>
      <c r="J184" s="2" t="s">
        <v>27</v>
      </c>
      <c r="K184" s="2" t="s">
        <v>28</v>
      </c>
      <c r="L184" s="2" t="s">
        <v>29</v>
      </c>
      <c r="M184" s="2" t="s">
        <v>29</v>
      </c>
      <c r="N184" s="2" t="s">
        <v>29</v>
      </c>
      <c r="O184" s="2" t="s">
        <v>29</v>
      </c>
      <c r="P184" s="2" t="s">
        <v>250</v>
      </c>
      <c r="Q184" s="4" t="str">
        <f>HYPERLINK("http://weibo.com/7771343134/Nmr1ppBdN")</f>
        <v>http://weibo.com/7771343134/Nmr1ppBdN</v>
      </c>
      <c r="R184" s="3" t="s">
        <v>185</v>
      </c>
      <c r="S184" s="2" t="s">
        <v>31</v>
      </c>
      <c r="T184" t="s">
        <v>32</v>
      </c>
    </row>
    <row r="185" ht="23" customHeight="1" spans="1:20">
      <c r="A185" s="2">
        <v>184</v>
      </c>
      <c r="B185" s="3" t="s">
        <v>833</v>
      </c>
      <c r="C185" s="2" t="s">
        <v>834</v>
      </c>
      <c r="D185" s="2" t="s">
        <v>21</v>
      </c>
      <c r="E185" s="2" t="s">
        <v>22</v>
      </c>
      <c r="F185" s="2" t="s">
        <v>835</v>
      </c>
      <c r="G185" s="2" t="s">
        <v>836</v>
      </c>
      <c r="H185" s="2" t="s">
        <v>205</v>
      </c>
      <c r="I185" s="2" t="s">
        <v>26</v>
      </c>
      <c r="J185" s="2" t="s">
        <v>27</v>
      </c>
      <c r="K185" s="2" t="s">
        <v>28</v>
      </c>
      <c r="L185" s="2" t="s">
        <v>29</v>
      </c>
      <c r="M185" s="2" t="s">
        <v>29</v>
      </c>
      <c r="N185" s="2" t="s">
        <v>29</v>
      </c>
      <c r="O185" s="2" t="s">
        <v>29</v>
      </c>
      <c r="P185" s="2" t="s">
        <v>837</v>
      </c>
      <c r="Q185" s="4" t="str">
        <f>HYPERLINK("http://weibo.com/3517619814/NmqZSv4ag")</f>
        <v>http://weibo.com/3517619814/NmqZSv4ag</v>
      </c>
      <c r="R185" s="3" t="s">
        <v>833</v>
      </c>
      <c r="S185" s="2" t="s">
        <v>31</v>
      </c>
      <c r="T185" t="s">
        <v>32</v>
      </c>
    </row>
    <row r="186" ht="23" customHeight="1" spans="1:20">
      <c r="A186" s="2">
        <v>185</v>
      </c>
      <c r="B186" s="3" t="s">
        <v>838</v>
      </c>
      <c r="C186" s="2" t="s">
        <v>839</v>
      </c>
      <c r="D186" s="2" t="s">
        <v>21</v>
      </c>
      <c r="E186" s="2" t="s">
        <v>22</v>
      </c>
      <c r="F186" s="2" t="s">
        <v>840</v>
      </c>
      <c r="G186" s="2" t="s">
        <v>841</v>
      </c>
      <c r="H186" s="2" t="s">
        <v>423</v>
      </c>
      <c r="I186" s="2" t="s">
        <v>26</v>
      </c>
      <c r="J186" s="2" t="s">
        <v>27</v>
      </c>
      <c r="K186" s="2" t="s">
        <v>28</v>
      </c>
      <c r="L186" s="2" t="s">
        <v>29</v>
      </c>
      <c r="M186" s="2" t="s">
        <v>29</v>
      </c>
      <c r="N186" s="2" t="s">
        <v>29</v>
      </c>
      <c r="O186" s="2" t="s">
        <v>29</v>
      </c>
      <c r="P186" s="2" t="s">
        <v>842</v>
      </c>
      <c r="Q186" s="4" t="str">
        <f>HYPERLINK("http://weibo.com/3219038454/NmqZws1WH")</f>
        <v>http://weibo.com/3219038454/NmqZws1WH</v>
      </c>
      <c r="R186" s="3" t="s">
        <v>838</v>
      </c>
      <c r="S186" s="2" t="s">
        <v>31</v>
      </c>
      <c r="T186" t="s">
        <v>32</v>
      </c>
    </row>
    <row r="187" ht="23" customHeight="1" spans="1:20">
      <c r="A187" s="2">
        <v>186</v>
      </c>
      <c r="B187" s="3" t="s">
        <v>843</v>
      </c>
      <c r="C187" s="2" t="s">
        <v>844</v>
      </c>
      <c r="D187" s="2" t="s">
        <v>21</v>
      </c>
      <c r="E187" s="2" t="s">
        <v>22</v>
      </c>
      <c r="F187" s="2" t="s">
        <v>845</v>
      </c>
      <c r="G187" s="2" t="s">
        <v>846</v>
      </c>
      <c r="H187" s="2" t="s">
        <v>103</v>
      </c>
      <c r="I187" s="2" t="s">
        <v>26</v>
      </c>
      <c r="J187" s="2" t="s">
        <v>27</v>
      </c>
      <c r="K187" s="2" t="s">
        <v>28</v>
      </c>
      <c r="L187" s="2" t="s">
        <v>29</v>
      </c>
      <c r="M187" s="2" t="s">
        <v>29</v>
      </c>
      <c r="N187" s="2" t="s">
        <v>29</v>
      </c>
      <c r="O187" s="2" t="s">
        <v>29</v>
      </c>
      <c r="P187" s="2" t="s">
        <v>149</v>
      </c>
      <c r="Q187" s="4" t="str">
        <f>HYPERLINK("http://weibo.com/7542178807/NmqXwlFb3")</f>
        <v>http://weibo.com/7542178807/NmqXwlFb3</v>
      </c>
      <c r="R187" s="3" t="s">
        <v>843</v>
      </c>
      <c r="S187" s="2" t="s">
        <v>31</v>
      </c>
      <c r="T187" t="s">
        <v>32</v>
      </c>
    </row>
    <row r="188" ht="23" customHeight="1" spans="1:20">
      <c r="A188" s="2">
        <v>187</v>
      </c>
      <c r="B188" s="3" t="s">
        <v>847</v>
      </c>
      <c r="C188" s="2" t="s">
        <v>848</v>
      </c>
      <c r="D188" s="2" t="s">
        <v>21</v>
      </c>
      <c r="E188" s="2" t="s">
        <v>22</v>
      </c>
      <c r="F188" s="2" t="s">
        <v>849</v>
      </c>
      <c r="G188" s="2" t="s">
        <v>850</v>
      </c>
      <c r="H188" s="2" t="s">
        <v>38</v>
      </c>
      <c r="I188" s="2" t="s">
        <v>26</v>
      </c>
      <c r="J188" s="2" t="s">
        <v>27</v>
      </c>
      <c r="K188" s="2" t="s">
        <v>28</v>
      </c>
      <c r="L188" s="2" t="s">
        <v>29</v>
      </c>
      <c r="M188" s="2" t="s">
        <v>29</v>
      </c>
      <c r="N188" s="2" t="s">
        <v>29</v>
      </c>
      <c r="O188" s="2" t="s">
        <v>29</v>
      </c>
      <c r="P188" s="2" t="s">
        <v>851</v>
      </c>
      <c r="Q188" s="4" t="str">
        <f>HYPERLINK("http://weibo.com/2937847563/NmqWjgbG8")</f>
        <v>http://weibo.com/2937847563/NmqWjgbG8</v>
      </c>
      <c r="R188" s="3" t="s">
        <v>847</v>
      </c>
      <c r="S188" s="2" t="s">
        <v>31</v>
      </c>
      <c r="T188" t="s">
        <v>32</v>
      </c>
    </row>
    <row r="189" ht="23" customHeight="1" spans="1:20">
      <c r="A189" s="2">
        <v>188</v>
      </c>
      <c r="B189" s="3" t="s">
        <v>852</v>
      </c>
      <c r="C189" s="2" t="s">
        <v>853</v>
      </c>
      <c r="D189" s="2" t="s">
        <v>35</v>
      </c>
      <c r="E189" s="2" t="s">
        <v>22</v>
      </c>
      <c r="F189" s="2" t="s">
        <v>854</v>
      </c>
      <c r="G189" s="2" t="s">
        <v>855</v>
      </c>
      <c r="H189" s="2" t="s">
        <v>38</v>
      </c>
      <c r="I189" s="2" t="s">
        <v>26</v>
      </c>
      <c r="J189" s="2" t="s">
        <v>27</v>
      </c>
      <c r="K189" s="2" t="s">
        <v>28</v>
      </c>
      <c r="L189" s="2" t="s">
        <v>29</v>
      </c>
      <c r="M189" s="2" t="s">
        <v>29</v>
      </c>
      <c r="N189" s="2" t="s">
        <v>29</v>
      </c>
      <c r="O189" s="2" t="s">
        <v>29</v>
      </c>
      <c r="P189" s="2" t="s">
        <v>29</v>
      </c>
      <c r="Q189" s="4" t="str">
        <f>HYPERLINK("http://weibo.com/7813352170/NmqVxFyik")</f>
        <v>http://weibo.com/7813352170/NmqVxFyik</v>
      </c>
      <c r="R189" s="3" t="s">
        <v>852</v>
      </c>
      <c r="S189" s="2" t="s">
        <v>31</v>
      </c>
      <c r="T189" t="s">
        <v>32</v>
      </c>
    </row>
    <row r="190" ht="23" customHeight="1" spans="1:20">
      <c r="A190" s="2">
        <v>189</v>
      </c>
      <c r="B190" s="3" t="s">
        <v>856</v>
      </c>
      <c r="C190" s="2" t="s">
        <v>857</v>
      </c>
      <c r="D190" s="2" t="s">
        <v>21</v>
      </c>
      <c r="E190" s="2" t="s">
        <v>22</v>
      </c>
      <c r="F190" s="2" t="s">
        <v>858</v>
      </c>
      <c r="G190" s="2" t="s">
        <v>859</v>
      </c>
      <c r="H190" s="2" t="s">
        <v>38</v>
      </c>
      <c r="I190" s="2" t="s">
        <v>26</v>
      </c>
      <c r="J190" s="2" t="s">
        <v>27</v>
      </c>
      <c r="K190" s="2" t="s">
        <v>28</v>
      </c>
      <c r="L190" s="2" t="s">
        <v>29</v>
      </c>
      <c r="M190" s="2" t="s">
        <v>29</v>
      </c>
      <c r="N190" s="2" t="s">
        <v>29</v>
      </c>
      <c r="O190" s="2" t="s">
        <v>29</v>
      </c>
      <c r="P190" s="2" t="s">
        <v>193</v>
      </c>
      <c r="Q190" s="4" t="str">
        <f>HYPERLINK("http://weibo.com/6573424128/NmqRMiJpS")</f>
        <v>http://weibo.com/6573424128/NmqRMiJpS</v>
      </c>
      <c r="R190" s="3" t="s">
        <v>856</v>
      </c>
      <c r="S190" s="2" t="s">
        <v>31</v>
      </c>
      <c r="T190" t="s">
        <v>32</v>
      </c>
    </row>
    <row r="191" ht="23" customHeight="1" spans="1:20">
      <c r="A191" s="2">
        <v>190</v>
      </c>
      <c r="B191" s="3" t="s">
        <v>860</v>
      </c>
      <c r="C191" s="2" t="s">
        <v>861</v>
      </c>
      <c r="D191" s="2" t="s">
        <v>21</v>
      </c>
      <c r="E191" s="2" t="s">
        <v>22</v>
      </c>
      <c r="F191" s="2" t="s">
        <v>862</v>
      </c>
      <c r="G191" s="2" t="s">
        <v>863</v>
      </c>
      <c r="H191" s="2" t="s">
        <v>103</v>
      </c>
      <c r="I191" s="2" t="s">
        <v>26</v>
      </c>
      <c r="J191" s="2" t="s">
        <v>27</v>
      </c>
      <c r="K191" s="2" t="s">
        <v>28</v>
      </c>
      <c r="L191" s="2" t="s">
        <v>29</v>
      </c>
      <c r="M191" s="2" t="s">
        <v>29</v>
      </c>
      <c r="N191" s="2" t="s">
        <v>29</v>
      </c>
      <c r="O191" s="2" t="s">
        <v>29</v>
      </c>
      <c r="P191" s="2" t="s">
        <v>98</v>
      </c>
      <c r="Q191" s="4" t="str">
        <f>HYPERLINK("http://weibo.com/7627306546/NmqR6hO2F")</f>
        <v>http://weibo.com/7627306546/NmqR6hO2F</v>
      </c>
      <c r="R191" s="3" t="s">
        <v>860</v>
      </c>
      <c r="S191" s="2" t="s">
        <v>31</v>
      </c>
      <c r="T191" t="s">
        <v>32</v>
      </c>
    </row>
    <row r="192" ht="23" customHeight="1" spans="1:20">
      <c r="A192" s="2">
        <v>191</v>
      </c>
      <c r="B192" s="3" t="s">
        <v>546</v>
      </c>
      <c r="C192" s="2" t="s">
        <v>864</v>
      </c>
      <c r="D192" s="2" t="s">
        <v>35</v>
      </c>
      <c r="E192" s="2" t="s">
        <v>22</v>
      </c>
      <c r="F192" s="2" t="s">
        <v>865</v>
      </c>
      <c r="G192" s="2" t="s">
        <v>866</v>
      </c>
      <c r="H192" s="2" t="s">
        <v>38</v>
      </c>
      <c r="I192" s="2" t="s">
        <v>26</v>
      </c>
      <c r="J192" s="2" t="s">
        <v>27</v>
      </c>
      <c r="K192" s="2" t="s">
        <v>28</v>
      </c>
      <c r="L192" s="2" t="s">
        <v>29</v>
      </c>
      <c r="M192" s="2" t="s">
        <v>29</v>
      </c>
      <c r="N192" s="2" t="s">
        <v>29</v>
      </c>
      <c r="O192" s="2" t="s">
        <v>29</v>
      </c>
      <c r="P192" s="2" t="s">
        <v>867</v>
      </c>
      <c r="Q192" s="4" t="str">
        <f>HYPERLINK("http://weibo.com/3987115970/NmqNCkPtO")</f>
        <v>http://weibo.com/3987115970/NmqNCkPtO</v>
      </c>
      <c r="R192" s="3" t="s">
        <v>546</v>
      </c>
      <c r="S192" s="2" t="s">
        <v>31</v>
      </c>
      <c r="T192" t="s">
        <v>32</v>
      </c>
    </row>
    <row r="193" ht="23" customHeight="1" spans="1:20">
      <c r="A193" s="2">
        <v>192</v>
      </c>
      <c r="B193" s="3" t="s">
        <v>868</v>
      </c>
      <c r="C193" s="2" t="s">
        <v>869</v>
      </c>
      <c r="D193" s="2" t="s">
        <v>21</v>
      </c>
      <c r="E193" s="2" t="s">
        <v>22</v>
      </c>
      <c r="F193" s="2" t="s">
        <v>870</v>
      </c>
      <c r="G193" s="2" t="s">
        <v>871</v>
      </c>
      <c r="H193" s="2" t="s">
        <v>423</v>
      </c>
      <c r="I193" s="2" t="s">
        <v>26</v>
      </c>
      <c r="J193" s="2" t="s">
        <v>27</v>
      </c>
      <c r="K193" s="2" t="s">
        <v>28</v>
      </c>
      <c r="L193" s="2" t="s">
        <v>29</v>
      </c>
      <c r="M193" s="2" t="s">
        <v>29</v>
      </c>
      <c r="N193" s="2" t="s">
        <v>29</v>
      </c>
      <c r="O193" s="2" t="s">
        <v>29</v>
      </c>
      <c r="P193" s="2" t="s">
        <v>872</v>
      </c>
      <c r="Q193" s="4" t="str">
        <f>HYPERLINK("http://weibo.com/5742856074/NmqL6xXpS")</f>
        <v>http://weibo.com/5742856074/NmqL6xXpS</v>
      </c>
      <c r="R193" s="3" t="s">
        <v>868</v>
      </c>
      <c r="S193" s="2" t="s">
        <v>31</v>
      </c>
      <c r="T193" t="s">
        <v>32</v>
      </c>
    </row>
    <row r="194" ht="23" customHeight="1" spans="1:20">
      <c r="A194" s="2">
        <v>193</v>
      </c>
      <c r="B194" s="3" t="s">
        <v>185</v>
      </c>
      <c r="C194" s="2" t="s">
        <v>873</v>
      </c>
      <c r="D194" s="2" t="s">
        <v>35</v>
      </c>
      <c r="E194" s="2" t="s">
        <v>22</v>
      </c>
      <c r="F194" s="2" t="s">
        <v>874</v>
      </c>
      <c r="G194" s="2" t="s">
        <v>875</v>
      </c>
      <c r="H194" s="2" t="s">
        <v>376</v>
      </c>
      <c r="I194" s="2" t="s">
        <v>26</v>
      </c>
      <c r="J194" s="2" t="s">
        <v>27</v>
      </c>
      <c r="K194" s="2" t="s">
        <v>28</v>
      </c>
      <c r="L194" s="2" t="s">
        <v>29</v>
      </c>
      <c r="M194" s="2" t="s">
        <v>29</v>
      </c>
      <c r="N194" s="2" t="s">
        <v>29</v>
      </c>
      <c r="O194" s="2" t="s">
        <v>29</v>
      </c>
      <c r="P194" s="2" t="s">
        <v>876</v>
      </c>
      <c r="Q194" s="4" t="str">
        <f>HYPERLINK("http://weibo.com/5374509206/NmqKFjDd8")</f>
        <v>http://weibo.com/5374509206/NmqKFjDd8</v>
      </c>
      <c r="R194" s="3" t="s">
        <v>185</v>
      </c>
      <c r="S194" s="2" t="s">
        <v>31</v>
      </c>
      <c r="T194" t="s">
        <v>32</v>
      </c>
    </row>
    <row r="195" ht="23" customHeight="1" spans="1:20">
      <c r="A195" s="2">
        <v>194</v>
      </c>
      <c r="B195" s="3" t="s">
        <v>546</v>
      </c>
      <c r="C195" s="2" t="s">
        <v>877</v>
      </c>
      <c r="D195" s="2" t="s">
        <v>35</v>
      </c>
      <c r="E195" s="2" t="s">
        <v>22</v>
      </c>
      <c r="F195" s="2" t="s">
        <v>878</v>
      </c>
      <c r="G195" s="2" t="s">
        <v>879</v>
      </c>
      <c r="H195" s="2" t="s">
        <v>562</v>
      </c>
      <c r="I195" s="2" t="s">
        <v>26</v>
      </c>
      <c r="J195" s="2" t="s">
        <v>27</v>
      </c>
      <c r="K195" s="2" t="s">
        <v>28</v>
      </c>
      <c r="L195" s="2" t="s">
        <v>29</v>
      </c>
      <c r="M195" s="2" t="s">
        <v>29</v>
      </c>
      <c r="N195" s="2" t="s">
        <v>29</v>
      </c>
      <c r="O195" s="2" t="s">
        <v>29</v>
      </c>
      <c r="P195" s="2" t="s">
        <v>29</v>
      </c>
      <c r="Q195" s="4" t="str">
        <f>HYPERLINK("http://weibo.com/7830449710/NmqHHe9IO")</f>
        <v>http://weibo.com/7830449710/NmqHHe9IO</v>
      </c>
      <c r="R195" s="3" t="s">
        <v>546</v>
      </c>
      <c r="S195" s="2" t="s">
        <v>31</v>
      </c>
      <c r="T195" t="s">
        <v>32</v>
      </c>
    </row>
    <row r="196" ht="23" customHeight="1" spans="1:20">
      <c r="A196" s="2">
        <v>195</v>
      </c>
      <c r="B196" s="3" t="s">
        <v>880</v>
      </c>
      <c r="C196" s="2" t="s">
        <v>881</v>
      </c>
      <c r="D196" s="2" t="s">
        <v>35</v>
      </c>
      <c r="E196" s="2" t="s">
        <v>22</v>
      </c>
      <c r="F196" s="2" t="s">
        <v>882</v>
      </c>
      <c r="G196" s="2" t="s">
        <v>883</v>
      </c>
      <c r="H196" s="2" t="s">
        <v>128</v>
      </c>
      <c r="I196" s="2" t="s">
        <v>26</v>
      </c>
      <c r="J196" s="2" t="s">
        <v>27</v>
      </c>
      <c r="K196" s="2" t="s">
        <v>28</v>
      </c>
      <c r="L196" s="2" t="s">
        <v>29</v>
      </c>
      <c r="M196" s="2" t="s">
        <v>29</v>
      </c>
      <c r="N196" s="2" t="s">
        <v>29</v>
      </c>
      <c r="O196" s="2" t="s">
        <v>29</v>
      </c>
      <c r="P196" s="2" t="s">
        <v>677</v>
      </c>
      <c r="Q196" s="4" t="str">
        <f>HYPERLINK("http://weibo.com/2960297443/NmqGt4slw")</f>
        <v>http://weibo.com/2960297443/NmqGt4slw</v>
      </c>
      <c r="R196" s="3" t="s">
        <v>880</v>
      </c>
      <c r="S196" s="2" t="s">
        <v>31</v>
      </c>
      <c r="T196" t="s">
        <v>32</v>
      </c>
    </row>
    <row r="197" ht="23" customHeight="1" spans="1:20">
      <c r="A197" s="2">
        <v>196</v>
      </c>
      <c r="B197" s="3" t="s">
        <v>46</v>
      </c>
      <c r="C197" s="2" t="s">
        <v>884</v>
      </c>
      <c r="D197" s="2" t="s">
        <v>35</v>
      </c>
      <c r="E197" s="2" t="s">
        <v>22</v>
      </c>
      <c r="F197" s="2" t="s">
        <v>885</v>
      </c>
      <c r="G197" s="2" t="s">
        <v>886</v>
      </c>
      <c r="H197" s="2" t="s">
        <v>225</v>
      </c>
      <c r="I197" s="2" t="s">
        <v>26</v>
      </c>
      <c r="J197" s="2" t="s">
        <v>27</v>
      </c>
      <c r="K197" s="2" t="s">
        <v>28</v>
      </c>
      <c r="L197" s="2" t="s">
        <v>29</v>
      </c>
      <c r="M197" s="2" t="s">
        <v>29</v>
      </c>
      <c r="N197" s="2" t="s">
        <v>29</v>
      </c>
      <c r="O197" s="2" t="s">
        <v>29</v>
      </c>
      <c r="P197" s="2" t="s">
        <v>29</v>
      </c>
      <c r="Q197" s="4" t="str">
        <f>HYPERLINK("http://weibo.com/7838293366/NmqEV0b0a")</f>
        <v>http://weibo.com/7838293366/NmqEV0b0a</v>
      </c>
      <c r="R197" s="3" t="s">
        <v>46</v>
      </c>
      <c r="S197" s="2" t="s">
        <v>31</v>
      </c>
      <c r="T197" t="s">
        <v>32</v>
      </c>
    </row>
    <row r="198" ht="23" customHeight="1" spans="1:20">
      <c r="A198" s="2">
        <v>197</v>
      </c>
      <c r="B198" s="3" t="s">
        <v>887</v>
      </c>
      <c r="C198" s="2" t="s">
        <v>888</v>
      </c>
      <c r="D198" s="2" t="s">
        <v>35</v>
      </c>
      <c r="E198" s="2" t="s">
        <v>22</v>
      </c>
      <c r="F198" s="2" t="s">
        <v>889</v>
      </c>
      <c r="G198" s="2" t="s">
        <v>890</v>
      </c>
      <c r="H198" s="2" t="s">
        <v>97</v>
      </c>
      <c r="I198" s="2" t="s">
        <v>26</v>
      </c>
      <c r="J198" s="2" t="s">
        <v>27</v>
      </c>
      <c r="K198" s="2" t="s">
        <v>28</v>
      </c>
      <c r="L198" s="2" t="s">
        <v>29</v>
      </c>
      <c r="M198" s="2" t="s">
        <v>29</v>
      </c>
      <c r="N198" s="2" t="s">
        <v>29</v>
      </c>
      <c r="O198" s="2" t="s">
        <v>29</v>
      </c>
      <c r="P198" s="2" t="s">
        <v>891</v>
      </c>
      <c r="Q198" s="4" t="str">
        <f>HYPERLINK("http://weibo.com/7610884565/NmqCx0ZJC")</f>
        <v>http://weibo.com/7610884565/NmqCx0ZJC</v>
      </c>
      <c r="R198" s="3" t="s">
        <v>887</v>
      </c>
      <c r="S198" s="2" t="s">
        <v>31</v>
      </c>
      <c r="T198" t="s">
        <v>32</v>
      </c>
    </row>
    <row r="199" ht="23" customHeight="1" spans="1:20">
      <c r="A199" s="2">
        <v>198</v>
      </c>
      <c r="B199" s="3" t="s">
        <v>46</v>
      </c>
      <c r="C199" s="2" t="s">
        <v>892</v>
      </c>
      <c r="D199" s="2" t="s">
        <v>35</v>
      </c>
      <c r="E199" s="2" t="s">
        <v>22</v>
      </c>
      <c r="F199" s="2" t="s">
        <v>893</v>
      </c>
      <c r="G199" s="2" t="s">
        <v>894</v>
      </c>
      <c r="H199" s="2" t="s">
        <v>255</v>
      </c>
      <c r="I199" s="2" t="s">
        <v>26</v>
      </c>
      <c r="J199" s="2" t="s">
        <v>27</v>
      </c>
      <c r="K199" s="2" t="s">
        <v>28</v>
      </c>
      <c r="L199" s="2" t="s">
        <v>29</v>
      </c>
      <c r="M199" s="2" t="s">
        <v>29</v>
      </c>
      <c r="N199" s="2" t="s">
        <v>29</v>
      </c>
      <c r="O199" s="2" t="s">
        <v>29</v>
      </c>
      <c r="P199" s="2" t="s">
        <v>276</v>
      </c>
      <c r="Q199" s="4" t="str">
        <f>HYPERLINK("http://weibo.com/5062784682/Nmqz4ugSX")</f>
        <v>http://weibo.com/5062784682/Nmqz4ugSX</v>
      </c>
      <c r="R199" s="3" t="s">
        <v>46</v>
      </c>
      <c r="S199" s="2" t="s">
        <v>31</v>
      </c>
      <c r="T199" t="s">
        <v>32</v>
      </c>
    </row>
    <row r="200" ht="23" customHeight="1" spans="1:20">
      <c r="A200" s="2">
        <v>199</v>
      </c>
      <c r="B200" s="3" t="s">
        <v>194</v>
      </c>
      <c r="C200" s="2" t="s">
        <v>895</v>
      </c>
      <c r="D200" s="2" t="s">
        <v>35</v>
      </c>
      <c r="E200" s="2" t="s">
        <v>22</v>
      </c>
      <c r="F200" s="2" t="s">
        <v>896</v>
      </c>
      <c r="G200" s="2" t="s">
        <v>897</v>
      </c>
      <c r="H200" s="2" t="s">
        <v>176</v>
      </c>
      <c r="I200" s="2" t="s">
        <v>26</v>
      </c>
      <c r="J200" s="2" t="s">
        <v>27</v>
      </c>
      <c r="K200" s="2" t="s">
        <v>28</v>
      </c>
      <c r="L200" s="2" t="s">
        <v>29</v>
      </c>
      <c r="M200" s="2" t="s">
        <v>29</v>
      </c>
      <c r="N200" s="2" t="s">
        <v>29</v>
      </c>
      <c r="O200" s="2" t="s">
        <v>29</v>
      </c>
      <c r="P200" s="2" t="s">
        <v>177</v>
      </c>
      <c r="Q200" s="4" t="str">
        <f>HYPERLINK("http://weibo.com/6085760909/Nmqx2Ak5i")</f>
        <v>http://weibo.com/6085760909/Nmqx2Ak5i</v>
      </c>
      <c r="R200" s="3" t="s">
        <v>194</v>
      </c>
      <c r="S200" s="2" t="s">
        <v>31</v>
      </c>
      <c r="T200" t="s">
        <v>32</v>
      </c>
    </row>
    <row r="201" ht="23" customHeight="1" spans="1:20">
      <c r="A201" s="2">
        <v>200</v>
      </c>
      <c r="B201" s="3" t="s">
        <v>898</v>
      </c>
      <c r="C201" s="2" t="s">
        <v>899</v>
      </c>
      <c r="D201" s="2" t="s">
        <v>35</v>
      </c>
      <c r="E201" s="2" t="s">
        <v>22</v>
      </c>
      <c r="F201" s="2" t="s">
        <v>900</v>
      </c>
      <c r="G201" s="2" t="s">
        <v>901</v>
      </c>
      <c r="H201" s="2" t="s">
        <v>423</v>
      </c>
      <c r="I201" s="2" t="s">
        <v>26</v>
      </c>
      <c r="J201" s="2" t="s">
        <v>27</v>
      </c>
      <c r="K201" s="2" t="s">
        <v>28</v>
      </c>
      <c r="L201" s="2" t="s">
        <v>29</v>
      </c>
      <c r="M201" s="2" t="s">
        <v>29</v>
      </c>
      <c r="N201" s="2" t="s">
        <v>29</v>
      </c>
      <c r="O201" s="2" t="s">
        <v>29</v>
      </c>
      <c r="P201" s="2" t="s">
        <v>902</v>
      </c>
      <c r="Q201" s="4" t="str">
        <f>HYPERLINK("http://weibo.com/5037594060/Nmqw08b0k")</f>
        <v>http://weibo.com/5037594060/Nmqw08b0k</v>
      </c>
      <c r="R201" s="3" t="s">
        <v>898</v>
      </c>
      <c r="S201" s="2" t="s">
        <v>31</v>
      </c>
      <c r="T201" t="s">
        <v>32</v>
      </c>
    </row>
    <row r="202" ht="23" customHeight="1" spans="1:20">
      <c r="A202" s="2">
        <v>201</v>
      </c>
      <c r="B202" s="3" t="s">
        <v>903</v>
      </c>
      <c r="C202" s="2" t="s">
        <v>904</v>
      </c>
      <c r="D202" s="2" t="s">
        <v>21</v>
      </c>
      <c r="E202" s="2" t="s">
        <v>22</v>
      </c>
      <c r="F202" s="2" t="s">
        <v>905</v>
      </c>
      <c r="G202" s="2" t="s">
        <v>906</v>
      </c>
      <c r="H202" s="2" t="s">
        <v>80</v>
      </c>
      <c r="I202" s="2" t="s">
        <v>26</v>
      </c>
      <c r="J202" s="2" t="s">
        <v>27</v>
      </c>
      <c r="K202" s="2" t="s">
        <v>28</v>
      </c>
      <c r="L202" s="2" t="s">
        <v>29</v>
      </c>
      <c r="M202" s="2" t="s">
        <v>29</v>
      </c>
      <c r="N202" s="2" t="s">
        <v>29</v>
      </c>
      <c r="O202" s="2" t="s">
        <v>29</v>
      </c>
      <c r="P202" s="2" t="s">
        <v>149</v>
      </c>
      <c r="Q202" s="4" t="str">
        <f>HYPERLINK("http://weibo.com/6821812391/NmqvxoXk1")</f>
        <v>http://weibo.com/6821812391/NmqvxoXk1</v>
      </c>
      <c r="R202" s="3" t="s">
        <v>903</v>
      </c>
      <c r="S202" s="2" t="s">
        <v>31</v>
      </c>
      <c r="T202" t="s">
        <v>32</v>
      </c>
    </row>
    <row r="203" ht="23" customHeight="1" spans="1:20">
      <c r="A203" s="2">
        <v>202</v>
      </c>
      <c r="B203" s="3" t="s">
        <v>907</v>
      </c>
      <c r="C203" s="2" t="s">
        <v>908</v>
      </c>
      <c r="D203" s="2" t="s">
        <v>21</v>
      </c>
      <c r="E203" s="2" t="s">
        <v>22</v>
      </c>
      <c r="F203" s="2" t="s">
        <v>909</v>
      </c>
      <c r="G203" s="2" t="s">
        <v>910</v>
      </c>
      <c r="H203" s="2" t="s">
        <v>97</v>
      </c>
      <c r="I203" s="2" t="s">
        <v>26</v>
      </c>
      <c r="J203" s="2" t="s">
        <v>27</v>
      </c>
      <c r="K203" s="2" t="s">
        <v>28</v>
      </c>
      <c r="L203" s="2" t="s">
        <v>29</v>
      </c>
      <c r="M203" s="2" t="s">
        <v>29</v>
      </c>
      <c r="N203" s="2" t="s">
        <v>29</v>
      </c>
      <c r="O203" s="2" t="s">
        <v>29</v>
      </c>
      <c r="P203" s="2" t="s">
        <v>911</v>
      </c>
      <c r="Q203" s="4" t="str">
        <f>HYPERLINK("http://weibo.com/5690485737/NmqtLd3qF")</f>
        <v>http://weibo.com/5690485737/NmqtLd3qF</v>
      </c>
      <c r="R203" s="3" t="s">
        <v>907</v>
      </c>
      <c r="S203" s="2" t="s">
        <v>31</v>
      </c>
      <c r="T203" t="s">
        <v>32</v>
      </c>
    </row>
    <row r="204" ht="23" customHeight="1" spans="1:20">
      <c r="A204" s="2">
        <v>203</v>
      </c>
      <c r="B204" s="3" t="s">
        <v>912</v>
      </c>
      <c r="C204" s="2" t="s">
        <v>913</v>
      </c>
      <c r="D204" s="2" t="s">
        <v>35</v>
      </c>
      <c r="E204" s="2" t="s">
        <v>22</v>
      </c>
      <c r="F204" s="2" t="s">
        <v>914</v>
      </c>
      <c r="G204" s="2" t="s">
        <v>915</v>
      </c>
      <c r="H204" s="2" t="s">
        <v>423</v>
      </c>
      <c r="I204" s="2" t="s">
        <v>26</v>
      </c>
      <c r="J204" s="2" t="s">
        <v>27</v>
      </c>
      <c r="K204" s="2" t="s">
        <v>28</v>
      </c>
      <c r="L204" s="2" t="s">
        <v>29</v>
      </c>
      <c r="M204" s="2" t="s">
        <v>29</v>
      </c>
      <c r="N204" s="2" t="s">
        <v>29</v>
      </c>
      <c r="O204" s="2" t="s">
        <v>29</v>
      </c>
      <c r="P204" s="2" t="s">
        <v>916</v>
      </c>
      <c r="Q204" s="4" t="str">
        <f>HYPERLINK("http://weibo.com/6642254306/Nmqt9ubI2")</f>
        <v>http://weibo.com/6642254306/Nmqt9ubI2</v>
      </c>
      <c r="R204" s="3" t="s">
        <v>912</v>
      </c>
      <c r="S204" s="2" t="s">
        <v>31</v>
      </c>
      <c r="T204" t="s">
        <v>32</v>
      </c>
    </row>
    <row r="205" ht="23" customHeight="1" spans="1:20">
      <c r="A205" s="2">
        <v>204</v>
      </c>
      <c r="B205" s="3" t="s">
        <v>917</v>
      </c>
      <c r="C205" s="2" t="s">
        <v>918</v>
      </c>
      <c r="D205" s="2" t="s">
        <v>21</v>
      </c>
      <c r="E205" s="2" t="s">
        <v>22</v>
      </c>
      <c r="F205" s="2" t="s">
        <v>919</v>
      </c>
      <c r="G205" s="2" t="s">
        <v>920</v>
      </c>
      <c r="H205" s="2" t="s">
        <v>423</v>
      </c>
      <c r="I205" s="2" t="s">
        <v>26</v>
      </c>
      <c r="J205" s="2" t="s">
        <v>27</v>
      </c>
      <c r="K205" s="2" t="s">
        <v>28</v>
      </c>
      <c r="L205" s="2" t="s">
        <v>29</v>
      </c>
      <c r="M205" s="2" t="s">
        <v>29</v>
      </c>
      <c r="N205" s="2" t="s">
        <v>29</v>
      </c>
      <c r="O205" s="2" t="s">
        <v>29</v>
      </c>
      <c r="P205" s="2" t="s">
        <v>921</v>
      </c>
      <c r="Q205" s="4" t="str">
        <f>HYPERLINK("http://weibo.com/1261121514/NmqrZkVA4")</f>
        <v>http://weibo.com/1261121514/NmqrZkVA4</v>
      </c>
      <c r="R205" s="3" t="s">
        <v>917</v>
      </c>
      <c r="S205" s="2" t="s">
        <v>31</v>
      </c>
      <c r="T205" t="s">
        <v>32</v>
      </c>
    </row>
    <row r="206" ht="23" customHeight="1" spans="1:20">
      <c r="A206" s="2">
        <v>205</v>
      </c>
      <c r="B206" s="3" t="s">
        <v>912</v>
      </c>
      <c r="C206" s="2" t="s">
        <v>922</v>
      </c>
      <c r="D206" s="2" t="s">
        <v>35</v>
      </c>
      <c r="E206" s="2" t="s">
        <v>22</v>
      </c>
      <c r="F206" s="2" t="s">
        <v>923</v>
      </c>
      <c r="G206" s="2" t="s">
        <v>924</v>
      </c>
      <c r="H206" s="2" t="s">
        <v>423</v>
      </c>
      <c r="I206" s="2" t="s">
        <v>26</v>
      </c>
      <c r="J206" s="2" t="s">
        <v>27</v>
      </c>
      <c r="K206" s="2" t="s">
        <v>28</v>
      </c>
      <c r="L206" s="2" t="s">
        <v>29</v>
      </c>
      <c r="M206" s="2" t="s">
        <v>29</v>
      </c>
      <c r="N206" s="2" t="s">
        <v>29</v>
      </c>
      <c r="O206" s="2" t="s">
        <v>29</v>
      </c>
      <c r="P206" s="2" t="s">
        <v>925</v>
      </c>
      <c r="Q206" s="4" t="str">
        <f>HYPERLINK("http://weibo.com/1678111581/NmqptCsqi")</f>
        <v>http://weibo.com/1678111581/NmqptCsqi</v>
      </c>
      <c r="R206" s="3" t="s">
        <v>912</v>
      </c>
      <c r="S206" s="2" t="s">
        <v>31</v>
      </c>
      <c r="T206" t="s">
        <v>32</v>
      </c>
    </row>
    <row r="207" ht="23" customHeight="1" spans="1:20">
      <c r="A207" s="2">
        <v>206</v>
      </c>
      <c r="B207" s="3" t="s">
        <v>926</v>
      </c>
      <c r="C207" s="2" t="s">
        <v>927</v>
      </c>
      <c r="D207" s="2" t="s">
        <v>21</v>
      </c>
      <c r="E207" s="2" t="s">
        <v>22</v>
      </c>
      <c r="F207" s="2" t="s">
        <v>928</v>
      </c>
      <c r="G207" s="2" t="s">
        <v>929</v>
      </c>
      <c r="H207" s="2" t="s">
        <v>211</v>
      </c>
      <c r="I207" s="2" t="s">
        <v>26</v>
      </c>
      <c r="J207" s="2" t="s">
        <v>27</v>
      </c>
      <c r="K207" s="2" t="s">
        <v>28</v>
      </c>
      <c r="L207" s="2" t="s">
        <v>29</v>
      </c>
      <c r="M207" s="2" t="s">
        <v>29</v>
      </c>
      <c r="N207" s="2" t="s">
        <v>29</v>
      </c>
      <c r="O207" s="2" t="s">
        <v>29</v>
      </c>
      <c r="P207" s="2" t="s">
        <v>930</v>
      </c>
      <c r="Q207" s="4" t="str">
        <f>HYPERLINK("http://weibo.com/6329035697/NmqoVDxTw")</f>
        <v>http://weibo.com/6329035697/NmqoVDxTw</v>
      </c>
      <c r="R207" s="3" t="s">
        <v>926</v>
      </c>
      <c r="S207" s="2" t="s">
        <v>31</v>
      </c>
      <c r="T207" t="s">
        <v>32</v>
      </c>
    </row>
    <row r="208" ht="23" customHeight="1" spans="1:20">
      <c r="A208" s="2">
        <v>207</v>
      </c>
      <c r="B208" s="3" t="s">
        <v>931</v>
      </c>
      <c r="C208" s="2" t="s">
        <v>932</v>
      </c>
      <c r="D208" s="2" t="s">
        <v>35</v>
      </c>
      <c r="E208" s="2" t="s">
        <v>22</v>
      </c>
      <c r="F208" s="2" t="s">
        <v>933</v>
      </c>
      <c r="G208" s="2" t="s">
        <v>934</v>
      </c>
      <c r="H208" s="2" t="s">
        <v>717</v>
      </c>
      <c r="I208" s="2" t="s">
        <v>26</v>
      </c>
      <c r="J208" s="2" t="s">
        <v>27</v>
      </c>
      <c r="K208" s="2" t="s">
        <v>28</v>
      </c>
      <c r="L208" s="2" t="s">
        <v>29</v>
      </c>
      <c r="M208" s="2" t="s">
        <v>29</v>
      </c>
      <c r="N208" s="2" t="s">
        <v>29</v>
      </c>
      <c r="O208" s="2" t="s">
        <v>29</v>
      </c>
      <c r="P208" s="2" t="s">
        <v>408</v>
      </c>
      <c r="Q208" s="4" t="str">
        <f>HYPERLINK("http://weibo.com/7806937487/NmqoNollg")</f>
        <v>http://weibo.com/7806937487/NmqoNollg</v>
      </c>
      <c r="R208" s="3" t="s">
        <v>931</v>
      </c>
      <c r="S208" s="2" t="s">
        <v>31</v>
      </c>
      <c r="T208" t="s">
        <v>32</v>
      </c>
    </row>
    <row r="209" ht="23" customHeight="1" spans="1:20">
      <c r="A209" s="2">
        <v>208</v>
      </c>
      <c r="B209" s="3" t="s">
        <v>51</v>
      </c>
      <c r="C209" s="2" t="s">
        <v>935</v>
      </c>
      <c r="D209" s="2" t="s">
        <v>35</v>
      </c>
      <c r="E209" s="2" t="s">
        <v>22</v>
      </c>
      <c r="F209" s="2" t="s">
        <v>936</v>
      </c>
      <c r="G209" s="2" t="s">
        <v>937</v>
      </c>
      <c r="H209" s="2" t="s">
        <v>38</v>
      </c>
      <c r="I209" s="2" t="s">
        <v>26</v>
      </c>
      <c r="J209" s="2" t="s">
        <v>27</v>
      </c>
      <c r="K209" s="2" t="s">
        <v>28</v>
      </c>
      <c r="L209" s="2" t="s">
        <v>29</v>
      </c>
      <c r="M209" s="2" t="s">
        <v>29</v>
      </c>
      <c r="N209" s="2" t="s">
        <v>29</v>
      </c>
      <c r="O209" s="2" t="s">
        <v>29</v>
      </c>
      <c r="P209" s="2" t="s">
        <v>938</v>
      </c>
      <c r="Q209" s="4" t="str">
        <f>HYPERLINK("http://weibo.com/5578930541/NmqmqgcvJ")</f>
        <v>http://weibo.com/5578930541/NmqmqgcvJ</v>
      </c>
      <c r="R209" s="3" t="s">
        <v>51</v>
      </c>
      <c r="S209" s="2" t="s">
        <v>31</v>
      </c>
      <c r="T209" t="s">
        <v>32</v>
      </c>
    </row>
    <row r="210" ht="23" customHeight="1" spans="1:20">
      <c r="A210" s="2">
        <v>209</v>
      </c>
      <c r="B210" s="3" t="s">
        <v>939</v>
      </c>
      <c r="C210" s="2" t="s">
        <v>940</v>
      </c>
      <c r="D210" s="2" t="s">
        <v>35</v>
      </c>
      <c r="E210" s="2" t="s">
        <v>22</v>
      </c>
      <c r="F210" s="2" t="s">
        <v>941</v>
      </c>
      <c r="G210" s="2" t="s">
        <v>942</v>
      </c>
      <c r="H210" s="2" t="s">
        <v>25</v>
      </c>
      <c r="I210" s="2" t="s">
        <v>26</v>
      </c>
      <c r="J210" s="2" t="s">
        <v>27</v>
      </c>
      <c r="K210" s="2" t="s">
        <v>28</v>
      </c>
      <c r="L210" s="2" t="s">
        <v>29</v>
      </c>
      <c r="M210" s="2" t="s">
        <v>29</v>
      </c>
      <c r="N210" s="2" t="s">
        <v>29</v>
      </c>
      <c r="O210" s="2" t="s">
        <v>29</v>
      </c>
      <c r="P210" s="2" t="s">
        <v>943</v>
      </c>
      <c r="Q210" s="4" t="str">
        <f>HYPERLINK("http://weibo.com/1801540031/NmqfTDSuo")</f>
        <v>http://weibo.com/1801540031/NmqfTDSuo</v>
      </c>
      <c r="R210" s="3" t="s">
        <v>939</v>
      </c>
      <c r="S210" s="2" t="s">
        <v>31</v>
      </c>
      <c r="T210" t="s">
        <v>32</v>
      </c>
    </row>
    <row r="211" ht="23" customHeight="1" spans="1:20">
      <c r="A211" s="2">
        <v>210</v>
      </c>
      <c r="B211" s="3" t="s">
        <v>46</v>
      </c>
      <c r="C211" s="2" t="s">
        <v>944</v>
      </c>
      <c r="D211" s="2" t="s">
        <v>35</v>
      </c>
      <c r="E211" s="2" t="s">
        <v>22</v>
      </c>
      <c r="F211" s="2" t="s">
        <v>945</v>
      </c>
      <c r="G211" s="2" t="s">
        <v>946</v>
      </c>
      <c r="H211" s="2" t="s">
        <v>423</v>
      </c>
      <c r="I211" s="2" t="s">
        <v>26</v>
      </c>
      <c r="J211" s="2" t="s">
        <v>27</v>
      </c>
      <c r="K211" s="2" t="s">
        <v>28</v>
      </c>
      <c r="L211" s="2" t="s">
        <v>29</v>
      </c>
      <c r="M211" s="2" t="s">
        <v>29</v>
      </c>
      <c r="N211" s="2" t="s">
        <v>29</v>
      </c>
      <c r="O211" s="2" t="s">
        <v>29</v>
      </c>
      <c r="P211" s="2" t="s">
        <v>403</v>
      </c>
      <c r="Q211" s="4" t="str">
        <f>HYPERLINK("http://weibo.com/6474203124/NmqeTgU2M")</f>
        <v>http://weibo.com/6474203124/NmqeTgU2M</v>
      </c>
      <c r="R211" s="3" t="s">
        <v>46</v>
      </c>
      <c r="S211" s="2" t="s">
        <v>31</v>
      </c>
      <c r="T211" t="s">
        <v>32</v>
      </c>
    </row>
    <row r="212" ht="23" customHeight="1" spans="1:20">
      <c r="A212" s="2">
        <v>211</v>
      </c>
      <c r="B212" s="3" t="s">
        <v>46</v>
      </c>
      <c r="C212" s="2" t="s">
        <v>947</v>
      </c>
      <c r="D212" s="2" t="s">
        <v>35</v>
      </c>
      <c r="E212" s="2" t="s">
        <v>22</v>
      </c>
      <c r="F212" s="2" t="s">
        <v>948</v>
      </c>
      <c r="G212" s="2" t="s">
        <v>949</v>
      </c>
      <c r="H212" s="2" t="s">
        <v>103</v>
      </c>
      <c r="I212" s="2" t="s">
        <v>26</v>
      </c>
      <c r="J212" s="2" t="s">
        <v>27</v>
      </c>
      <c r="K212" s="2" t="s">
        <v>28</v>
      </c>
      <c r="L212" s="2" t="s">
        <v>29</v>
      </c>
      <c r="M212" s="2" t="s">
        <v>29</v>
      </c>
      <c r="N212" s="2" t="s">
        <v>29</v>
      </c>
      <c r="O212" s="2" t="s">
        <v>29</v>
      </c>
      <c r="P212" s="2" t="s">
        <v>950</v>
      </c>
      <c r="Q212" s="4" t="str">
        <f>HYPERLINK("http://weibo.com/7394483148/Nmqci3l1v")</f>
        <v>http://weibo.com/7394483148/Nmqci3l1v</v>
      </c>
      <c r="R212" s="3" t="s">
        <v>46</v>
      </c>
      <c r="S212" s="2" t="s">
        <v>31</v>
      </c>
      <c r="T212" t="s">
        <v>32</v>
      </c>
    </row>
    <row r="213" ht="23" customHeight="1" spans="1:20">
      <c r="A213" s="2">
        <v>212</v>
      </c>
      <c r="B213" s="3" t="s">
        <v>951</v>
      </c>
      <c r="C213" s="2" t="s">
        <v>952</v>
      </c>
      <c r="D213" s="2" t="s">
        <v>21</v>
      </c>
      <c r="E213" s="2" t="s">
        <v>22</v>
      </c>
      <c r="F213" s="2" t="s">
        <v>953</v>
      </c>
      <c r="G213" s="2" t="s">
        <v>954</v>
      </c>
      <c r="H213" s="2" t="s">
        <v>38</v>
      </c>
      <c r="I213" s="2" t="s">
        <v>26</v>
      </c>
      <c r="J213" s="2" t="s">
        <v>27</v>
      </c>
      <c r="K213" s="2" t="s">
        <v>28</v>
      </c>
      <c r="L213" s="2" t="s">
        <v>29</v>
      </c>
      <c r="M213" s="2" t="s">
        <v>29</v>
      </c>
      <c r="N213" s="2" t="s">
        <v>29</v>
      </c>
      <c r="O213" s="2" t="s">
        <v>29</v>
      </c>
      <c r="P213" s="2" t="s">
        <v>512</v>
      </c>
      <c r="Q213" s="4" t="str">
        <f>HYPERLINK("http://weibo.com/7454224561/Nmq534qo1")</f>
        <v>http://weibo.com/7454224561/Nmq534qo1</v>
      </c>
      <c r="R213" s="3" t="s">
        <v>951</v>
      </c>
      <c r="S213" s="2" t="s">
        <v>31</v>
      </c>
      <c r="T213" t="s">
        <v>32</v>
      </c>
    </row>
    <row r="214" ht="23" customHeight="1" spans="1:20">
      <c r="A214" s="2">
        <v>213</v>
      </c>
      <c r="B214" s="3" t="s">
        <v>955</v>
      </c>
      <c r="C214" s="2" t="s">
        <v>956</v>
      </c>
      <c r="D214" s="2" t="s">
        <v>35</v>
      </c>
      <c r="E214" s="2" t="s">
        <v>22</v>
      </c>
      <c r="F214" s="2" t="s">
        <v>957</v>
      </c>
      <c r="G214" s="2" t="s">
        <v>958</v>
      </c>
      <c r="H214" s="2" t="s">
        <v>25</v>
      </c>
      <c r="I214" s="2" t="s">
        <v>26</v>
      </c>
      <c r="J214" s="2" t="s">
        <v>27</v>
      </c>
      <c r="K214" s="2" t="s">
        <v>28</v>
      </c>
      <c r="L214" s="2" t="s">
        <v>29</v>
      </c>
      <c r="M214" s="2" t="s">
        <v>29</v>
      </c>
      <c r="N214" s="2" t="s">
        <v>29</v>
      </c>
      <c r="O214" s="2" t="s">
        <v>29</v>
      </c>
      <c r="P214" s="2" t="s">
        <v>959</v>
      </c>
      <c r="Q214" s="4" t="str">
        <f>HYPERLINK("http://weibo.com/7542797260/Nmq2aj4bq")</f>
        <v>http://weibo.com/7542797260/Nmq2aj4bq</v>
      </c>
      <c r="R214" s="3" t="s">
        <v>955</v>
      </c>
      <c r="S214" s="2" t="s">
        <v>31</v>
      </c>
      <c r="T214" t="s">
        <v>32</v>
      </c>
    </row>
    <row r="215" ht="23" customHeight="1" spans="1:20">
      <c r="A215" s="2">
        <v>214</v>
      </c>
      <c r="B215" s="3" t="s">
        <v>960</v>
      </c>
      <c r="C215" s="2" t="s">
        <v>961</v>
      </c>
      <c r="D215" s="2" t="s">
        <v>35</v>
      </c>
      <c r="E215" s="2" t="s">
        <v>22</v>
      </c>
      <c r="F215" s="2" t="s">
        <v>957</v>
      </c>
      <c r="G215" s="2" t="s">
        <v>958</v>
      </c>
      <c r="H215" s="2" t="s">
        <v>25</v>
      </c>
      <c r="I215" s="2" t="s">
        <v>26</v>
      </c>
      <c r="J215" s="2" t="s">
        <v>27</v>
      </c>
      <c r="K215" s="2" t="s">
        <v>28</v>
      </c>
      <c r="L215" s="2" t="s">
        <v>29</v>
      </c>
      <c r="M215" s="2" t="s">
        <v>29</v>
      </c>
      <c r="N215" s="2" t="s">
        <v>29</v>
      </c>
      <c r="O215" s="2" t="s">
        <v>29</v>
      </c>
      <c r="P215" s="2" t="s">
        <v>959</v>
      </c>
      <c r="Q215" s="4" t="str">
        <f>HYPERLINK("http://weibo.com/7542797260/Nmq1F5o30")</f>
        <v>http://weibo.com/7542797260/Nmq1F5o30</v>
      </c>
      <c r="R215" s="3" t="s">
        <v>960</v>
      </c>
      <c r="S215" s="2" t="s">
        <v>31</v>
      </c>
      <c r="T215" t="s">
        <v>32</v>
      </c>
    </row>
    <row r="216" ht="23" customHeight="1" spans="1:20">
      <c r="A216" s="2">
        <v>215</v>
      </c>
      <c r="B216" s="3" t="s">
        <v>46</v>
      </c>
      <c r="C216" s="2" t="s">
        <v>962</v>
      </c>
      <c r="D216" s="2" t="s">
        <v>35</v>
      </c>
      <c r="E216" s="2" t="s">
        <v>22</v>
      </c>
      <c r="F216" s="2" t="s">
        <v>963</v>
      </c>
      <c r="G216" s="2" t="s">
        <v>964</v>
      </c>
      <c r="H216" s="2" t="s">
        <v>25</v>
      </c>
      <c r="I216" s="2" t="s">
        <v>26</v>
      </c>
      <c r="J216" s="2" t="s">
        <v>27</v>
      </c>
      <c r="K216" s="2" t="s">
        <v>28</v>
      </c>
      <c r="L216" s="2" t="s">
        <v>29</v>
      </c>
      <c r="M216" s="2" t="s">
        <v>29</v>
      </c>
      <c r="N216" s="2" t="s">
        <v>29</v>
      </c>
      <c r="O216" s="2" t="s">
        <v>29</v>
      </c>
      <c r="P216" s="2" t="s">
        <v>29</v>
      </c>
      <c r="Q216" s="4" t="str">
        <f>HYPERLINK("http://weibo.com/6865519553/NmpXCrgAO")</f>
        <v>http://weibo.com/6865519553/NmpXCrgAO</v>
      </c>
      <c r="R216" s="3" t="s">
        <v>46</v>
      </c>
      <c r="S216" s="2" t="s">
        <v>31</v>
      </c>
      <c r="T216" t="s">
        <v>32</v>
      </c>
    </row>
    <row r="217" ht="23" customHeight="1" spans="1:20">
      <c r="A217" s="2">
        <v>216</v>
      </c>
      <c r="B217" s="3" t="s">
        <v>185</v>
      </c>
      <c r="C217" s="2" t="s">
        <v>965</v>
      </c>
      <c r="D217" s="2" t="s">
        <v>35</v>
      </c>
      <c r="E217" s="2" t="s">
        <v>22</v>
      </c>
      <c r="F217" s="2" t="s">
        <v>966</v>
      </c>
      <c r="G217" s="2" t="s">
        <v>967</v>
      </c>
      <c r="H217" s="2" t="s">
        <v>351</v>
      </c>
      <c r="I217" s="2" t="s">
        <v>26</v>
      </c>
      <c r="J217" s="2" t="s">
        <v>27</v>
      </c>
      <c r="K217" s="2" t="s">
        <v>28</v>
      </c>
      <c r="L217" s="2" t="s">
        <v>29</v>
      </c>
      <c r="M217" s="2" t="s">
        <v>29</v>
      </c>
      <c r="N217" s="2" t="s">
        <v>29</v>
      </c>
      <c r="O217" s="2" t="s">
        <v>29</v>
      </c>
      <c r="P217" s="2" t="s">
        <v>968</v>
      </c>
      <c r="Q217" s="4" t="str">
        <f>HYPERLINK("http://weibo.com/2179402042/NmpXBiBWo")</f>
        <v>http://weibo.com/2179402042/NmpXBiBWo</v>
      </c>
      <c r="R217" s="3" t="s">
        <v>185</v>
      </c>
      <c r="S217" s="2" t="s">
        <v>31</v>
      </c>
      <c r="T217" t="s">
        <v>32</v>
      </c>
    </row>
    <row r="218" ht="23" customHeight="1" spans="1:20">
      <c r="A218" s="2">
        <v>217</v>
      </c>
      <c r="B218" s="3" t="s">
        <v>969</v>
      </c>
      <c r="C218" s="2" t="s">
        <v>970</v>
      </c>
      <c r="D218" s="2" t="s">
        <v>35</v>
      </c>
      <c r="E218" s="2" t="s">
        <v>22</v>
      </c>
      <c r="F218" s="2" t="s">
        <v>971</v>
      </c>
      <c r="G218" s="2" t="s">
        <v>972</v>
      </c>
      <c r="H218" s="2" t="s">
        <v>119</v>
      </c>
      <c r="I218" s="2" t="s">
        <v>26</v>
      </c>
      <c r="J218" s="2" t="s">
        <v>27</v>
      </c>
      <c r="K218" s="2" t="s">
        <v>28</v>
      </c>
      <c r="L218" s="2" t="s">
        <v>29</v>
      </c>
      <c r="M218" s="2" t="s">
        <v>29</v>
      </c>
      <c r="N218" s="2" t="s">
        <v>29</v>
      </c>
      <c r="O218" s="2" t="s">
        <v>29</v>
      </c>
      <c r="P218" s="2" t="s">
        <v>973</v>
      </c>
      <c r="Q218" s="4" t="str">
        <f>HYPERLINK("http://weibo.com/1603561772/NmpXfmaU1")</f>
        <v>http://weibo.com/1603561772/NmpXfmaU1</v>
      </c>
      <c r="R218" s="3" t="s">
        <v>969</v>
      </c>
      <c r="S218" s="2" t="s">
        <v>31</v>
      </c>
      <c r="T218" t="s">
        <v>32</v>
      </c>
    </row>
    <row r="219" ht="23" customHeight="1" spans="1:20">
      <c r="A219" s="2">
        <v>218</v>
      </c>
      <c r="B219" s="3" t="s">
        <v>46</v>
      </c>
      <c r="C219" s="2" t="s">
        <v>974</v>
      </c>
      <c r="D219" s="2" t="s">
        <v>35</v>
      </c>
      <c r="E219" s="2" t="s">
        <v>22</v>
      </c>
      <c r="F219" s="2" t="s">
        <v>975</v>
      </c>
      <c r="G219" s="2" t="s">
        <v>976</v>
      </c>
      <c r="H219" s="2" t="s">
        <v>553</v>
      </c>
      <c r="I219" s="2" t="s">
        <v>26</v>
      </c>
      <c r="J219" s="2" t="s">
        <v>27</v>
      </c>
      <c r="K219" s="2" t="s">
        <v>28</v>
      </c>
      <c r="L219" s="2" t="s">
        <v>29</v>
      </c>
      <c r="M219" s="2" t="s">
        <v>29</v>
      </c>
      <c r="N219" s="2" t="s">
        <v>29</v>
      </c>
      <c r="O219" s="2" t="s">
        <v>29</v>
      </c>
      <c r="P219" s="2" t="s">
        <v>977</v>
      </c>
      <c r="Q219" s="4" t="str">
        <f>HYPERLINK("http://weibo.com/5589864359/NmpXamYzl")</f>
        <v>http://weibo.com/5589864359/NmpXamYzl</v>
      </c>
      <c r="R219" s="3" t="s">
        <v>46</v>
      </c>
      <c r="S219" s="2" t="s">
        <v>31</v>
      </c>
      <c r="T219" t="s">
        <v>32</v>
      </c>
    </row>
    <row r="220" ht="23" customHeight="1" spans="1:20">
      <c r="A220" s="2">
        <v>219</v>
      </c>
      <c r="B220" s="3" t="s">
        <v>546</v>
      </c>
      <c r="C220" s="2" t="s">
        <v>978</v>
      </c>
      <c r="D220" s="2" t="s">
        <v>35</v>
      </c>
      <c r="E220" s="2" t="s">
        <v>22</v>
      </c>
      <c r="F220" s="2" t="s">
        <v>979</v>
      </c>
      <c r="G220" s="2" t="s">
        <v>980</v>
      </c>
      <c r="H220" s="2" t="s">
        <v>25</v>
      </c>
      <c r="I220" s="2" t="s">
        <v>26</v>
      </c>
      <c r="J220" s="2" t="s">
        <v>27</v>
      </c>
      <c r="K220" s="2" t="s">
        <v>28</v>
      </c>
      <c r="L220" s="2" t="s">
        <v>29</v>
      </c>
      <c r="M220" s="2" t="s">
        <v>29</v>
      </c>
      <c r="N220" s="2" t="s">
        <v>29</v>
      </c>
      <c r="O220" s="2" t="s">
        <v>29</v>
      </c>
      <c r="P220" s="2" t="s">
        <v>981</v>
      </c>
      <c r="Q220" s="4" t="str">
        <f>HYPERLINK("http://weibo.com/2368086620/NmpWs5U8t")</f>
        <v>http://weibo.com/2368086620/NmpWs5U8t</v>
      </c>
      <c r="R220" s="3" t="s">
        <v>546</v>
      </c>
      <c r="S220" s="2" t="s">
        <v>31</v>
      </c>
      <c r="T220" t="s">
        <v>32</v>
      </c>
    </row>
    <row r="221" ht="23" customHeight="1" spans="1:20">
      <c r="A221" s="2">
        <v>220</v>
      </c>
      <c r="B221" s="3" t="s">
        <v>185</v>
      </c>
      <c r="C221" s="2" t="s">
        <v>982</v>
      </c>
      <c r="D221" s="2" t="s">
        <v>35</v>
      </c>
      <c r="E221" s="2" t="s">
        <v>22</v>
      </c>
      <c r="F221" s="2" t="s">
        <v>983</v>
      </c>
      <c r="G221" s="2" t="s">
        <v>984</v>
      </c>
      <c r="H221" s="2" t="s">
        <v>128</v>
      </c>
      <c r="I221" s="2" t="s">
        <v>26</v>
      </c>
      <c r="J221" s="2" t="s">
        <v>27</v>
      </c>
      <c r="K221" s="2" t="s">
        <v>28</v>
      </c>
      <c r="L221" s="2" t="s">
        <v>29</v>
      </c>
      <c r="M221" s="2" t="s">
        <v>29</v>
      </c>
      <c r="N221" s="2" t="s">
        <v>29</v>
      </c>
      <c r="O221" s="2" t="s">
        <v>29</v>
      </c>
      <c r="P221" s="2" t="s">
        <v>71</v>
      </c>
      <c r="Q221" s="4" t="str">
        <f>HYPERLINK("http://weibo.com/7312389602/NmpUuF1Ya")</f>
        <v>http://weibo.com/7312389602/NmpUuF1Ya</v>
      </c>
      <c r="R221" s="3" t="s">
        <v>185</v>
      </c>
      <c r="S221" s="2" t="s">
        <v>31</v>
      </c>
      <c r="T221" t="s">
        <v>32</v>
      </c>
    </row>
    <row r="222" ht="23" customHeight="1" spans="1:20">
      <c r="A222" s="2">
        <v>221</v>
      </c>
      <c r="B222" s="3" t="s">
        <v>985</v>
      </c>
      <c r="C222" s="2" t="s">
        <v>986</v>
      </c>
      <c r="D222" s="2" t="s">
        <v>21</v>
      </c>
      <c r="E222" s="2" t="s">
        <v>22</v>
      </c>
      <c r="F222" s="2" t="s">
        <v>987</v>
      </c>
      <c r="G222" s="2" t="s">
        <v>988</v>
      </c>
      <c r="H222" s="2" t="s">
        <v>351</v>
      </c>
      <c r="I222" s="2" t="s">
        <v>26</v>
      </c>
      <c r="J222" s="2" t="s">
        <v>27</v>
      </c>
      <c r="K222" s="2" t="s">
        <v>28</v>
      </c>
      <c r="L222" s="2" t="s">
        <v>29</v>
      </c>
      <c r="M222" s="2" t="s">
        <v>29</v>
      </c>
      <c r="N222" s="2" t="s">
        <v>29</v>
      </c>
      <c r="O222" s="2" t="s">
        <v>29</v>
      </c>
      <c r="P222" s="2" t="s">
        <v>71</v>
      </c>
      <c r="Q222" s="4" t="str">
        <f>HYPERLINK("http://weibo.com/7781339086/NmpTXgEHc")</f>
        <v>http://weibo.com/7781339086/NmpTXgEHc</v>
      </c>
      <c r="R222" s="3" t="s">
        <v>985</v>
      </c>
      <c r="S222" s="2" t="s">
        <v>31</v>
      </c>
      <c r="T222" t="s">
        <v>32</v>
      </c>
    </row>
    <row r="223" ht="23" customHeight="1" spans="1:20">
      <c r="A223" s="2">
        <v>222</v>
      </c>
      <c r="B223" s="3" t="s">
        <v>989</v>
      </c>
      <c r="C223" s="2" t="s">
        <v>990</v>
      </c>
      <c r="D223" s="2" t="s">
        <v>21</v>
      </c>
      <c r="E223" s="2" t="s">
        <v>22</v>
      </c>
      <c r="F223" s="2" t="s">
        <v>991</v>
      </c>
      <c r="G223" s="2" t="s">
        <v>992</v>
      </c>
      <c r="H223" s="2" t="s">
        <v>376</v>
      </c>
      <c r="I223" s="2" t="s">
        <v>26</v>
      </c>
      <c r="J223" s="2" t="s">
        <v>27</v>
      </c>
      <c r="K223" s="2" t="s">
        <v>28</v>
      </c>
      <c r="L223" s="2" t="s">
        <v>29</v>
      </c>
      <c r="M223" s="2" t="s">
        <v>29</v>
      </c>
      <c r="N223" s="2" t="s">
        <v>29</v>
      </c>
      <c r="O223" s="2" t="s">
        <v>29</v>
      </c>
      <c r="P223" s="2" t="s">
        <v>993</v>
      </c>
      <c r="Q223" s="4" t="str">
        <f>HYPERLINK("http://weibo.com/5331198608/NmpTlEp1U")</f>
        <v>http://weibo.com/5331198608/NmpTlEp1U</v>
      </c>
      <c r="R223" s="3" t="s">
        <v>989</v>
      </c>
      <c r="S223" s="2" t="s">
        <v>31</v>
      </c>
      <c r="T223" t="s">
        <v>32</v>
      </c>
    </row>
    <row r="224" ht="23" customHeight="1" spans="1:20">
      <c r="A224" s="2">
        <v>223</v>
      </c>
      <c r="B224" s="3" t="s">
        <v>994</v>
      </c>
      <c r="C224" s="2" t="s">
        <v>995</v>
      </c>
      <c r="D224" s="2" t="s">
        <v>21</v>
      </c>
      <c r="E224" s="2" t="s">
        <v>22</v>
      </c>
      <c r="F224" s="2" t="s">
        <v>996</v>
      </c>
      <c r="G224" s="2" t="s">
        <v>997</v>
      </c>
      <c r="H224" s="2" t="s">
        <v>38</v>
      </c>
      <c r="I224" s="2" t="s">
        <v>26</v>
      </c>
      <c r="J224" s="2" t="s">
        <v>27</v>
      </c>
      <c r="K224" s="2" t="s">
        <v>28</v>
      </c>
      <c r="L224" s="2" t="s">
        <v>29</v>
      </c>
      <c r="M224" s="2" t="s">
        <v>29</v>
      </c>
      <c r="N224" s="2" t="s">
        <v>29</v>
      </c>
      <c r="O224" s="2" t="s">
        <v>29</v>
      </c>
      <c r="P224" s="2" t="s">
        <v>71</v>
      </c>
      <c r="Q224" s="4" t="str">
        <f>HYPERLINK("http://weibo.com/7764820944/NmpTkd4er")</f>
        <v>http://weibo.com/7764820944/NmpTkd4er</v>
      </c>
      <c r="R224" s="3" t="s">
        <v>994</v>
      </c>
      <c r="S224" s="2" t="s">
        <v>31</v>
      </c>
      <c r="T224" t="s">
        <v>32</v>
      </c>
    </row>
    <row r="225" ht="23" customHeight="1" spans="1:20">
      <c r="A225" s="2">
        <v>224</v>
      </c>
      <c r="B225" s="3" t="s">
        <v>998</v>
      </c>
      <c r="C225" s="2" t="s">
        <v>999</v>
      </c>
      <c r="D225" s="2" t="s">
        <v>35</v>
      </c>
      <c r="E225" s="2" t="s">
        <v>22</v>
      </c>
      <c r="F225" s="2" t="s">
        <v>1000</v>
      </c>
      <c r="G225" s="2" t="s">
        <v>1001</v>
      </c>
      <c r="H225" s="2" t="s">
        <v>717</v>
      </c>
      <c r="I225" s="2" t="s">
        <v>26</v>
      </c>
      <c r="J225" s="2" t="s">
        <v>27</v>
      </c>
      <c r="K225" s="2" t="s">
        <v>28</v>
      </c>
      <c r="L225" s="2" t="s">
        <v>29</v>
      </c>
      <c r="M225" s="2" t="s">
        <v>29</v>
      </c>
      <c r="N225" s="2" t="s">
        <v>29</v>
      </c>
      <c r="O225" s="2" t="s">
        <v>29</v>
      </c>
      <c r="P225" s="2" t="s">
        <v>1002</v>
      </c>
      <c r="Q225" s="4" t="str">
        <f>HYPERLINK("http://weibo.com/6344792982/NmpS5CIck")</f>
        <v>http://weibo.com/6344792982/NmpS5CIck</v>
      </c>
      <c r="R225" s="3" t="s">
        <v>998</v>
      </c>
      <c r="S225" s="2" t="s">
        <v>31</v>
      </c>
      <c r="T225" t="s">
        <v>32</v>
      </c>
    </row>
    <row r="226" ht="23" customHeight="1" spans="1:20">
      <c r="A226" s="2">
        <v>225</v>
      </c>
      <c r="B226" s="3" t="s">
        <v>1003</v>
      </c>
      <c r="C226" s="2" t="s">
        <v>1004</v>
      </c>
      <c r="D226" s="2" t="s">
        <v>21</v>
      </c>
      <c r="E226" s="2" t="s">
        <v>22</v>
      </c>
      <c r="F226" s="2" t="s">
        <v>1005</v>
      </c>
      <c r="G226" s="2" t="s">
        <v>1006</v>
      </c>
      <c r="H226" s="2" t="s">
        <v>205</v>
      </c>
      <c r="I226" s="2" t="s">
        <v>26</v>
      </c>
      <c r="J226" s="2" t="s">
        <v>27</v>
      </c>
      <c r="K226" s="2" t="s">
        <v>28</v>
      </c>
      <c r="L226" s="2" t="s">
        <v>29</v>
      </c>
      <c r="M226" s="2" t="s">
        <v>29</v>
      </c>
      <c r="N226" s="2" t="s">
        <v>29</v>
      </c>
      <c r="O226" s="2" t="s">
        <v>29</v>
      </c>
      <c r="P226" s="2" t="s">
        <v>1007</v>
      </c>
      <c r="Q226" s="4" t="str">
        <f>HYPERLINK("http://weibo.com/5828145663/NmpRqCKit")</f>
        <v>http://weibo.com/5828145663/NmpRqCKit</v>
      </c>
      <c r="R226" s="3" t="s">
        <v>1003</v>
      </c>
      <c r="S226" s="2" t="s">
        <v>31</v>
      </c>
      <c r="T226" t="s">
        <v>32</v>
      </c>
    </row>
    <row r="227" ht="23" customHeight="1" spans="1:20">
      <c r="A227" s="2">
        <v>226</v>
      </c>
      <c r="B227" s="3" t="s">
        <v>46</v>
      </c>
      <c r="C227" s="2" t="s">
        <v>1008</v>
      </c>
      <c r="D227" s="2" t="s">
        <v>35</v>
      </c>
      <c r="E227" s="2" t="s">
        <v>22</v>
      </c>
      <c r="F227" s="2" t="s">
        <v>1009</v>
      </c>
      <c r="G227" s="2" t="s">
        <v>1010</v>
      </c>
      <c r="H227" s="2" t="s">
        <v>717</v>
      </c>
      <c r="I227" s="2" t="s">
        <v>26</v>
      </c>
      <c r="J227" s="2" t="s">
        <v>27</v>
      </c>
      <c r="K227" s="2" t="s">
        <v>28</v>
      </c>
      <c r="L227" s="2" t="s">
        <v>29</v>
      </c>
      <c r="M227" s="2" t="s">
        <v>29</v>
      </c>
      <c r="N227" s="2" t="s">
        <v>29</v>
      </c>
      <c r="O227" s="2" t="s">
        <v>29</v>
      </c>
      <c r="P227" s="2" t="s">
        <v>1011</v>
      </c>
      <c r="Q227" s="4" t="str">
        <f>HYPERLINK("http://weibo.com/5892043490/NmpOLnBT6")</f>
        <v>http://weibo.com/5892043490/NmpOLnBT6</v>
      </c>
      <c r="R227" s="3" t="s">
        <v>46</v>
      </c>
      <c r="S227" s="2" t="s">
        <v>31</v>
      </c>
      <c r="T227" t="s">
        <v>32</v>
      </c>
    </row>
    <row r="228" ht="23" customHeight="1" spans="1:20">
      <c r="A228" s="2">
        <v>227</v>
      </c>
      <c r="B228" s="3" t="s">
        <v>1012</v>
      </c>
      <c r="C228" s="2" t="s">
        <v>1013</v>
      </c>
      <c r="D228" s="2" t="s">
        <v>21</v>
      </c>
      <c r="E228" s="2" t="s">
        <v>22</v>
      </c>
      <c r="F228" s="2" t="s">
        <v>1014</v>
      </c>
      <c r="G228" s="2" t="s">
        <v>1015</v>
      </c>
      <c r="H228" s="2" t="s">
        <v>103</v>
      </c>
      <c r="I228" s="2" t="s">
        <v>26</v>
      </c>
      <c r="J228" s="2" t="s">
        <v>27</v>
      </c>
      <c r="K228" s="2" t="s">
        <v>28</v>
      </c>
      <c r="L228" s="2" t="s">
        <v>29</v>
      </c>
      <c r="M228" s="2" t="s">
        <v>29</v>
      </c>
      <c r="N228" s="2" t="s">
        <v>29</v>
      </c>
      <c r="O228" s="2" t="s">
        <v>29</v>
      </c>
      <c r="P228" s="2" t="s">
        <v>1016</v>
      </c>
      <c r="Q228" s="4" t="str">
        <f>HYPERLINK("http://weibo.com/7870925951/NmpOojCSU")</f>
        <v>http://weibo.com/7870925951/NmpOojCSU</v>
      </c>
      <c r="R228" s="3" t="s">
        <v>1012</v>
      </c>
      <c r="S228" s="2" t="s">
        <v>31</v>
      </c>
      <c r="T228" t="s">
        <v>32</v>
      </c>
    </row>
    <row r="229" ht="23" customHeight="1" spans="1:20">
      <c r="A229" s="2">
        <v>228</v>
      </c>
      <c r="B229" s="3" t="s">
        <v>46</v>
      </c>
      <c r="C229" s="2" t="s">
        <v>1017</v>
      </c>
      <c r="D229" s="2" t="s">
        <v>35</v>
      </c>
      <c r="E229" s="2" t="s">
        <v>22</v>
      </c>
      <c r="F229" s="2" t="s">
        <v>1018</v>
      </c>
      <c r="G229" s="2" t="s">
        <v>1019</v>
      </c>
      <c r="H229" s="2" t="s">
        <v>260</v>
      </c>
      <c r="I229" s="2" t="s">
        <v>26</v>
      </c>
      <c r="J229" s="2" t="s">
        <v>27</v>
      </c>
      <c r="K229" s="2" t="s">
        <v>28</v>
      </c>
      <c r="L229" s="2" t="s">
        <v>29</v>
      </c>
      <c r="M229" s="2" t="s">
        <v>29</v>
      </c>
      <c r="N229" s="2" t="s">
        <v>29</v>
      </c>
      <c r="O229" s="2" t="s">
        <v>29</v>
      </c>
      <c r="P229" s="2" t="s">
        <v>1020</v>
      </c>
      <c r="Q229" s="4" t="str">
        <f>HYPERLINK("http://weibo.com/5123341648/NmpNOl2QT")</f>
        <v>http://weibo.com/5123341648/NmpNOl2QT</v>
      </c>
      <c r="R229" s="3" t="s">
        <v>46</v>
      </c>
      <c r="S229" s="2" t="s">
        <v>31</v>
      </c>
      <c r="T229" t="s">
        <v>32</v>
      </c>
    </row>
    <row r="230" ht="23" customHeight="1" spans="1:20">
      <c r="A230" s="2">
        <v>229</v>
      </c>
      <c r="B230" s="3" t="s">
        <v>1021</v>
      </c>
      <c r="C230" s="2" t="s">
        <v>1022</v>
      </c>
      <c r="D230" s="2" t="s">
        <v>35</v>
      </c>
      <c r="E230" s="2" t="s">
        <v>22</v>
      </c>
      <c r="F230" s="2" t="s">
        <v>1023</v>
      </c>
      <c r="G230" s="2" t="s">
        <v>1024</v>
      </c>
      <c r="H230" s="2" t="s">
        <v>38</v>
      </c>
      <c r="I230" s="2" t="s">
        <v>26</v>
      </c>
      <c r="J230" s="2" t="s">
        <v>27</v>
      </c>
      <c r="K230" s="2" t="s">
        <v>28</v>
      </c>
      <c r="L230" s="2" t="s">
        <v>29</v>
      </c>
      <c r="M230" s="2" t="s">
        <v>29</v>
      </c>
      <c r="N230" s="2" t="s">
        <v>29</v>
      </c>
      <c r="O230" s="2" t="s">
        <v>29</v>
      </c>
      <c r="P230" s="2" t="s">
        <v>764</v>
      </c>
      <c r="Q230" s="4" t="str">
        <f>HYPERLINK("http://weibo.com/5219873148/NmpKgfVbw")</f>
        <v>http://weibo.com/5219873148/NmpKgfVbw</v>
      </c>
      <c r="R230" s="3" t="s">
        <v>1021</v>
      </c>
      <c r="S230" s="2" t="s">
        <v>31</v>
      </c>
      <c r="T230" t="s">
        <v>32</v>
      </c>
    </row>
    <row r="231" ht="23" customHeight="1" spans="1:20">
      <c r="A231" s="2">
        <v>230</v>
      </c>
      <c r="B231" s="3" t="s">
        <v>1025</v>
      </c>
      <c r="C231" s="2" t="s">
        <v>1026</v>
      </c>
      <c r="D231" s="2" t="s">
        <v>35</v>
      </c>
      <c r="E231" s="2" t="s">
        <v>22</v>
      </c>
      <c r="F231" s="2" t="s">
        <v>1027</v>
      </c>
      <c r="G231" s="2" t="s">
        <v>1028</v>
      </c>
      <c r="H231" s="2" t="s">
        <v>1029</v>
      </c>
      <c r="I231" s="2" t="s">
        <v>26</v>
      </c>
      <c r="J231" s="2" t="s">
        <v>27</v>
      </c>
      <c r="K231" s="2" t="s">
        <v>28</v>
      </c>
      <c r="L231" s="2" t="s">
        <v>29</v>
      </c>
      <c r="M231" s="2" t="s">
        <v>29</v>
      </c>
      <c r="N231" s="2" t="s">
        <v>29</v>
      </c>
      <c r="O231" s="2" t="s">
        <v>29</v>
      </c>
      <c r="P231" s="2" t="s">
        <v>86</v>
      </c>
      <c r="Q231" s="4" t="str">
        <f>HYPERLINK("http://weibo.com/7669646020/NmpJuknP7")</f>
        <v>http://weibo.com/7669646020/NmpJuknP7</v>
      </c>
      <c r="R231" s="3" t="s">
        <v>1025</v>
      </c>
      <c r="S231" s="2" t="s">
        <v>31</v>
      </c>
      <c r="T231" t="s">
        <v>32</v>
      </c>
    </row>
    <row r="232" ht="23" customHeight="1" spans="1:20">
      <c r="A232" s="2">
        <v>231</v>
      </c>
      <c r="B232" s="3" t="s">
        <v>1030</v>
      </c>
      <c r="C232" s="2" t="s">
        <v>1031</v>
      </c>
      <c r="D232" s="2" t="s">
        <v>21</v>
      </c>
      <c r="E232" s="2" t="s">
        <v>22</v>
      </c>
      <c r="F232" s="2" t="s">
        <v>1027</v>
      </c>
      <c r="G232" s="2" t="s">
        <v>1028</v>
      </c>
      <c r="H232" s="2" t="s">
        <v>1029</v>
      </c>
      <c r="I232" s="2" t="s">
        <v>26</v>
      </c>
      <c r="J232" s="2" t="s">
        <v>27</v>
      </c>
      <c r="K232" s="2" t="s">
        <v>28</v>
      </c>
      <c r="L232" s="2" t="s">
        <v>29</v>
      </c>
      <c r="M232" s="2" t="s">
        <v>29</v>
      </c>
      <c r="N232" s="2" t="s">
        <v>29</v>
      </c>
      <c r="O232" s="2" t="s">
        <v>29</v>
      </c>
      <c r="P232" s="2" t="s">
        <v>86</v>
      </c>
      <c r="Q232" s="4" t="str">
        <f>HYPERLINK("http://weibo.com/7669646020/NmpIBpY2c")</f>
        <v>http://weibo.com/7669646020/NmpIBpY2c</v>
      </c>
      <c r="R232" s="3" t="s">
        <v>1030</v>
      </c>
      <c r="S232" s="2" t="s">
        <v>31</v>
      </c>
      <c r="T232" t="s">
        <v>32</v>
      </c>
    </row>
    <row r="233" ht="23" customHeight="1" spans="1:20">
      <c r="A233" s="2">
        <v>232</v>
      </c>
      <c r="B233" s="3" t="s">
        <v>546</v>
      </c>
      <c r="C233" s="2" t="s">
        <v>1032</v>
      </c>
      <c r="D233" s="2" t="s">
        <v>35</v>
      </c>
      <c r="E233" s="2" t="s">
        <v>22</v>
      </c>
      <c r="F233" s="2" t="s">
        <v>1033</v>
      </c>
      <c r="G233" s="2" t="s">
        <v>1034</v>
      </c>
      <c r="H233" s="2" t="s">
        <v>225</v>
      </c>
      <c r="I233" s="2" t="s">
        <v>26</v>
      </c>
      <c r="J233" s="2" t="s">
        <v>27</v>
      </c>
      <c r="K233" s="2" t="s">
        <v>28</v>
      </c>
      <c r="L233" s="2" t="s">
        <v>29</v>
      </c>
      <c r="M233" s="2" t="s">
        <v>29</v>
      </c>
      <c r="N233" s="2" t="s">
        <v>29</v>
      </c>
      <c r="O233" s="2" t="s">
        <v>29</v>
      </c>
      <c r="P233" s="2" t="s">
        <v>1035</v>
      </c>
      <c r="Q233" s="4" t="str">
        <f>HYPERLINK("http://weibo.com/6899278262/NmpGZv8je")</f>
        <v>http://weibo.com/6899278262/NmpGZv8je</v>
      </c>
      <c r="R233" s="3" t="s">
        <v>546</v>
      </c>
      <c r="S233" s="2" t="s">
        <v>31</v>
      </c>
      <c r="T233" t="s">
        <v>32</v>
      </c>
    </row>
    <row r="234" ht="23" customHeight="1" spans="1:20">
      <c r="A234" s="2">
        <v>233</v>
      </c>
      <c r="B234" s="3" t="s">
        <v>1036</v>
      </c>
      <c r="C234" s="2" t="s">
        <v>1037</v>
      </c>
      <c r="D234" s="2" t="s">
        <v>21</v>
      </c>
      <c r="E234" s="2" t="s">
        <v>22</v>
      </c>
      <c r="F234" s="2" t="s">
        <v>1038</v>
      </c>
      <c r="G234" s="2" t="s">
        <v>1039</v>
      </c>
      <c r="H234" s="2" t="s">
        <v>351</v>
      </c>
      <c r="I234" s="2" t="s">
        <v>26</v>
      </c>
      <c r="J234" s="2" t="s">
        <v>27</v>
      </c>
      <c r="K234" s="2" t="s">
        <v>28</v>
      </c>
      <c r="L234" s="2" t="s">
        <v>29</v>
      </c>
      <c r="M234" s="2" t="s">
        <v>29</v>
      </c>
      <c r="N234" s="2" t="s">
        <v>29</v>
      </c>
      <c r="O234" s="2" t="s">
        <v>29</v>
      </c>
      <c r="P234" s="2" t="s">
        <v>609</v>
      </c>
      <c r="Q234" s="4" t="str">
        <f>HYPERLINK("http://weibo.com/5905885761/NmpE2l7v9")</f>
        <v>http://weibo.com/5905885761/NmpE2l7v9</v>
      </c>
      <c r="R234" s="3" t="s">
        <v>1036</v>
      </c>
      <c r="S234" s="2" t="s">
        <v>31</v>
      </c>
      <c r="T234" t="s">
        <v>32</v>
      </c>
    </row>
    <row r="235" ht="23" customHeight="1" spans="1:20">
      <c r="A235" s="2">
        <v>234</v>
      </c>
      <c r="B235" s="3" t="s">
        <v>1040</v>
      </c>
      <c r="C235" s="2" t="s">
        <v>1041</v>
      </c>
      <c r="D235" s="2" t="s">
        <v>35</v>
      </c>
      <c r="E235" s="2" t="s">
        <v>22</v>
      </c>
      <c r="F235" s="2" t="s">
        <v>1042</v>
      </c>
      <c r="G235" s="2" t="s">
        <v>1043</v>
      </c>
      <c r="H235" s="2" t="s">
        <v>717</v>
      </c>
      <c r="I235" s="2" t="s">
        <v>26</v>
      </c>
      <c r="J235" s="2" t="s">
        <v>27</v>
      </c>
      <c r="K235" s="2" t="s">
        <v>28</v>
      </c>
      <c r="L235" s="2" t="s">
        <v>29</v>
      </c>
      <c r="M235" s="2" t="s">
        <v>29</v>
      </c>
      <c r="N235" s="2" t="s">
        <v>29</v>
      </c>
      <c r="O235" s="2" t="s">
        <v>29</v>
      </c>
      <c r="P235" s="2" t="s">
        <v>71</v>
      </c>
      <c r="Q235" s="4" t="str">
        <f>HYPERLINK("http://weibo.com/7806767323/NmpDq6n54")</f>
        <v>http://weibo.com/7806767323/NmpDq6n54</v>
      </c>
      <c r="R235" s="3" t="s">
        <v>1040</v>
      </c>
      <c r="S235" s="2" t="s">
        <v>31</v>
      </c>
      <c r="T235" t="s">
        <v>32</v>
      </c>
    </row>
    <row r="236" ht="23" customHeight="1" spans="1:20">
      <c r="A236" s="2">
        <v>235</v>
      </c>
      <c r="B236" s="3" t="s">
        <v>1040</v>
      </c>
      <c r="C236" s="2" t="s">
        <v>1044</v>
      </c>
      <c r="D236" s="2" t="s">
        <v>35</v>
      </c>
      <c r="E236" s="2" t="s">
        <v>22</v>
      </c>
      <c r="F236" s="2" t="s">
        <v>1045</v>
      </c>
      <c r="G236" s="2" t="s">
        <v>1046</v>
      </c>
      <c r="H236" s="2" t="s">
        <v>80</v>
      </c>
      <c r="I236" s="2" t="s">
        <v>26</v>
      </c>
      <c r="J236" s="2" t="s">
        <v>27</v>
      </c>
      <c r="K236" s="2" t="s">
        <v>28</v>
      </c>
      <c r="L236" s="2" t="s">
        <v>29</v>
      </c>
      <c r="M236" s="2" t="s">
        <v>29</v>
      </c>
      <c r="N236" s="2" t="s">
        <v>29</v>
      </c>
      <c r="O236" s="2" t="s">
        <v>29</v>
      </c>
      <c r="P236" s="2" t="s">
        <v>387</v>
      </c>
      <c r="Q236" s="4" t="str">
        <f>HYPERLINK("http://weibo.com/7565724494/NmpC8D5WS")</f>
        <v>http://weibo.com/7565724494/NmpC8D5WS</v>
      </c>
      <c r="R236" s="3" t="s">
        <v>1040</v>
      </c>
      <c r="S236" s="2" t="s">
        <v>31</v>
      </c>
      <c r="T236" t="s">
        <v>32</v>
      </c>
    </row>
    <row r="237" ht="23" customHeight="1" spans="1:20">
      <c r="A237" s="2">
        <v>236</v>
      </c>
      <c r="B237" s="3" t="s">
        <v>150</v>
      </c>
      <c r="C237" s="2" t="s">
        <v>1047</v>
      </c>
      <c r="D237" s="2" t="s">
        <v>35</v>
      </c>
      <c r="E237" s="2" t="s">
        <v>22</v>
      </c>
      <c r="F237" s="2" t="s">
        <v>1048</v>
      </c>
      <c r="G237" s="2" t="s">
        <v>1049</v>
      </c>
      <c r="H237" s="2" t="s">
        <v>1050</v>
      </c>
      <c r="I237" s="2" t="s">
        <v>26</v>
      </c>
      <c r="J237" s="2" t="s">
        <v>27</v>
      </c>
      <c r="K237" s="2" t="s">
        <v>28</v>
      </c>
      <c r="L237" s="2" t="s">
        <v>29</v>
      </c>
      <c r="M237" s="2" t="s">
        <v>29</v>
      </c>
      <c r="N237" s="2" t="s">
        <v>29</v>
      </c>
      <c r="O237" s="2" t="s">
        <v>29</v>
      </c>
      <c r="P237" s="2" t="s">
        <v>593</v>
      </c>
      <c r="Q237" s="4" t="str">
        <f>HYPERLINK("http://weibo.com/7612061708/NmpBWyqUk")</f>
        <v>http://weibo.com/7612061708/NmpBWyqUk</v>
      </c>
      <c r="R237" s="3" t="s">
        <v>150</v>
      </c>
      <c r="S237" s="2" t="s">
        <v>31</v>
      </c>
      <c r="T237" t="s">
        <v>32</v>
      </c>
    </row>
    <row r="238" ht="23" customHeight="1" spans="1:20">
      <c r="A238" s="2">
        <v>237</v>
      </c>
      <c r="B238" s="3" t="s">
        <v>194</v>
      </c>
      <c r="C238" s="2" t="s">
        <v>1051</v>
      </c>
      <c r="D238" s="2" t="s">
        <v>35</v>
      </c>
      <c r="E238" s="2" t="s">
        <v>22</v>
      </c>
      <c r="F238" s="2" t="s">
        <v>1052</v>
      </c>
      <c r="G238" s="2" t="s">
        <v>1053</v>
      </c>
      <c r="H238" s="2" t="s">
        <v>97</v>
      </c>
      <c r="I238" s="2" t="s">
        <v>26</v>
      </c>
      <c r="J238" s="2" t="s">
        <v>27</v>
      </c>
      <c r="K238" s="2" t="s">
        <v>28</v>
      </c>
      <c r="L238" s="2" t="s">
        <v>29</v>
      </c>
      <c r="M238" s="2" t="s">
        <v>29</v>
      </c>
      <c r="N238" s="2" t="s">
        <v>29</v>
      </c>
      <c r="O238" s="2" t="s">
        <v>29</v>
      </c>
      <c r="P238" s="2" t="s">
        <v>29</v>
      </c>
      <c r="Q238" s="4" t="str">
        <f>HYPERLINK("http://weibo.com/7547696405/NmpADykHL")</f>
        <v>http://weibo.com/7547696405/NmpADykHL</v>
      </c>
      <c r="R238" s="3" t="s">
        <v>194</v>
      </c>
      <c r="S238" s="2" t="s">
        <v>31</v>
      </c>
      <c r="T238" t="s">
        <v>32</v>
      </c>
    </row>
    <row r="239" ht="23" customHeight="1" spans="1:20">
      <c r="A239" s="2">
        <v>238</v>
      </c>
      <c r="B239" s="3" t="s">
        <v>46</v>
      </c>
      <c r="C239" s="2" t="s">
        <v>1054</v>
      </c>
      <c r="D239" s="2" t="s">
        <v>35</v>
      </c>
      <c r="E239" s="2" t="s">
        <v>22</v>
      </c>
      <c r="F239" s="2" t="s">
        <v>1055</v>
      </c>
      <c r="G239" s="2" t="s">
        <v>1056</v>
      </c>
      <c r="H239" s="2" t="s">
        <v>97</v>
      </c>
      <c r="I239" s="2" t="s">
        <v>26</v>
      </c>
      <c r="J239" s="2" t="s">
        <v>27</v>
      </c>
      <c r="K239" s="2" t="s">
        <v>28</v>
      </c>
      <c r="L239" s="2" t="s">
        <v>29</v>
      </c>
      <c r="M239" s="2" t="s">
        <v>29</v>
      </c>
      <c r="N239" s="2" t="s">
        <v>29</v>
      </c>
      <c r="O239" s="2" t="s">
        <v>29</v>
      </c>
      <c r="P239" s="2" t="s">
        <v>1057</v>
      </c>
      <c r="Q239" s="4" t="str">
        <f>HYPERLINK("http://weibo.com/1678123342/NmpwPrnQL")</f>
        <v>http://weibo.com/1678123342/NmpwPrnQL</v>
      </c>
      <c r="R239" s="3" t="s">
        <v>46</v>
      </c>
      <c r="S239" s="2" t="s">
        <v>31</v>
      </c>
      <c r="T239" t="s">
        <v>32</v>
      </c>
    </row>
    <row r="240" ht="23" customHeight="1" spans="1:20">
      <c r="A240" s="2">
        <v>239</v>
      </c>
      <c r="B240" s="3" t="s">
        <v>1058</v>
      </c>
      <c r="C240" s="2" t="s">
        <v>1059</v>
      </c>
      <c r="D240" s="2" t="s">
        <v>21</v>
      </c>
      <c r="E240" s="2" t="s">
        <v>22</v>
      </c>
      <c r="F240" s="2" t="s">
        <v>1060</v>
      </c>
      <c r="G240" s="2" t="s">
        <v>1061</v>
      </c>
      <c r="H240" s="2" t="s">
        <v>143</v>
      </c>
      <c r="I240" s="2" t="s">
        <v>26</v>
      </c>
      <c r="J240" s="2" t="s">
        <v>27</v>
      </c>
      <c r="K240" s="2" t="s">
        <v>28</v>
      </c>
      <c r="L240" s="2" t="s">
        <v>29</v>
      </c>
      <c r="M240" s="2" t="s">
        <v>29</v>
      </c>
      <c r="N240" s="2" t="s">
        <v>29</v>
      </c>
      <c r="O240" s="2" t="s">
        <v>29</v>
      </c>
      <c r="P240" s="2" t="s">
        <v>1062</v>
      </c>
      <c r="Q240" s="4" t="str">
        <f>HYPERLINK("http://weibo.com/5245501464/NmpvdD9SW")</f>
        <v>http://weibo.com/5245501464/NmpvdD9SW</v>
      </c>
      <c r="R240" s="3" t="s">
        <v>1058</v>
      </c>
      <c r="S240" s="2" t="s">
        <v>31</v>
      </c>
      <c r="T240" t="s">
        <v>32</v>
      </c>
    </row>
    <row r="241" ht="23" customHeight="1" spans="1:20">
      <c r="A241" s="2">
        <v>240</v>
      </c>
      <c r="B241" s="3" t="s">
        <v>1063</v>
      </c>
      <c r="C241" s="2" t="s">
        <v>1064</v>
      </c>
      <c r="D241" s="2" t="s">
        <v>21</v>
      </c>
      <c r="E241" s="2" t="s">
        <v>22</v>
      </c>
      <c r="F241" s="2" t="s">
        <v>1065</v>
      </c>
      <c r="G241" s="2" t="s">
        <v>1066</v>
      </c>
      <c r="H241" s="2" t="s">
        <v>255</v>
      </c>
      <c r="I241" s="2" t="s">
        <v>26</v>
      </c>
      <c r="J241" s="2" t="s">
        <v>27</v>
      </c>
      <c r="K241" s="2" t="s">
        <v>28</v>
      </c>
      <c r="L241" s="2" t="s">
        <v>29</v>
      </c>
      <c r="M241" s="2" t="s">
        <v>29</v>
      </c>
      <c r="N241" s="2" t="s">
        <v>29</v>
      </c>
      <c r="O241" s="2" t="s">
        <v>29</v>
      </c>
      <c r="P241" s="2" t="s">
        <v>226</v>
      </c>
      <c r="Q241" s="4" t="str">
        <f>HYPERLINK("http://weibo.com/7612944413/Nmpsw8XdW")</f>
        <v>http://weibo.com/7612944413/Nmpsw8XdW</v>
      </c>
      <c r="R241" s="3" t="s">
        <v>1063</v>
      </c>
      <c r="S241" s="2" t="s">
        <v>31</v>
      </c>
      <c r="T241" t="s">
        <v>32</v>
      </c>
    </row>
    <row r="242" ht="23" customHeight="1" spans="1:20">
      <c r="A242" s="2">
        <v>241</v>
      </c>
      <c r="B242" s="3" t="s">
        <v>1067</v>
      </c>
      <c r="C242" s="2" t="s">
        <v>1068</v>
      </c>
      <c r="D242" s="2" t="s">
        <v>21</v>
      </c>
      <c r="E242" s="2" t="s">
        <v>22</v>
      </c>
      <c r="F242" s="2" t="s">
        <v>1069</v>
      </c>
      <c r="G242" s="2" t="s">
        <v>1070</v>
      </c>
      <c r="H242" s="2" t="s">
        <v>97</v>
      </c>
      <c r="I242" s="2" t="s">
        <v>26</v>
      </c>
      <c r="J242" s="2" t="s">
        <v>27</v>
      </c>
      <c r="K242" s="2" t="s">
        <v>28</v>
      </c>
      <c r="L242" s="2" t="s">
        <v>29</v>
      </c>
      <c r="M242" s="2" t="s">
        <v>29</v>
      </c>
      <c r="N242" s="2" t="s">
        <v>29</v>
      </c>
      <c r="O242" s="2" t="s">
        <v>29</v>
      </c>
      <c r="P242" s="2" t="s">
        <v>358</v>
      </c>
      <c r="Q242" s="4" t="str">
        <f>HYPERLINK("http://weibo.com/5499505323/NmprVmE5f")</f>
        <v>http://weibo.com/5499505323/NmprVmE5f</v>
      </c>
      <c r="R242" s="3" t="s">
        <v>1067</v>
      </c>
      <c r="S242" s="2" t="s">
        <v>31</v>
      </c>
      <c r="T242" t="s">
        <v>32</v>
      </c>
    </row>
    <row r="243" ht="23" customHeight="1" spans="1:20">
      <c r="A243" s="2">
        <v>242</v>
      </c>
      <c r="B243" s="3" t="s">
        <v>51</v>
      </c>
      <c r="C243" s="2" t="s">
        <v>1071</v>
      </c>
      <c r="D243" s="2" t="s">
        <v>35</v>
      </c>
      <c r="E243" s="2" t="s">
        <v>22</v>
      </c>
      <c r="F243" s="2" t="s">
        <v>1072</v>
      </c>
      <c r="G243" s="2" t="s">
        <v>1073</v>
      </c>
      <c r="H243" s="2" t="s">
        <v>265</v>
      </c>
      <c r="I243" s="2" t="s">
        <v>26</v>
      </c>
      <c r="J243" s="2" t="s">
        <v>27</v>
      </c>
      <c r="K243" s="2" t="s">
        <v>28</v>
      </c>
      <c r="L243" s="2" t="s">
        <v>29</v>
      </c>
      <c r="M243" s="2" t="s">
        <v>29</v>
      </c>
      <c r="N243" s="2" t="s">
        <v>29</v>
      </c>
      <c r="O243" s="2" t="s">
        <v>29</v>
      </c>
      <c r="P243" s="2" t="s">
        <v>1074</v>
      </c>
      <c r="Q243" s="4" t="str">
        <f>HYPERLINK("http://weibo.com/3027639542/NmpmPhD2z")</f>
        <v>http://weibo.com/3027639542/NmpmPhD2z</v>
      </c>
      <c r="R243" s="3" t="s">
        <v>51</v>
      </c>
      <c r="S243" s="2" t="s">
        <v>31</v>
      </c>
      <c r="T243" t="s">
        <v>32</v>
      </c>
    </row>
    <row r="244" ht="23" customHeight="1" spans="1:20">
      <c r="A244" s="2">
        <v>243</v>
      </c>
      <c r="B244" s="3" t="s">
        <v>51</v>
      </c>
      <c r="C244" s="2" t="s">
        <v>1075</v>
      </c>
      <c r="D244" s="2" t="s">
        <v>35</v>
      </c>
      <c r="E244" s="2" t="s">
        <v>22</v>
      </c>
      <c r="F244" s="2" t="s">
        <v>1076</v>
      </c>
      <c r="G244" s="2" t="s">
        <v>1077</v>
      </c>
      <c r="H244" s="2" t="s">
        <v>225</v>
      </c>
      <c r="I244" s="2" t="s">
        <v>26</v>
      </c>
      <c r="J244" s="2" t="s">
        <v>27</v>
      </c>
      <c r="K244" s="2" t="s">
        <v>28</v>
      </c>
      <c r="L244" s="2" t="s">
        <v>29</v>
      </c>
      <c r="M244" s="2" t="s">
        <v>29</v>
      </c>
      <c r="N244" s="2" t="s">
        <v>29</v>
      </c>
      <c r="O244" s="2" t="s">
        <v>29</v>
      </c>
      <c r="P244" s="2" t="s">
        <v>1078</v>
      </c>
      <c r="Q244" s="4" t="str">
        <f>HYPERLINK("http://weibo.com/5599755414/NmpmGF4C8")</f>
        <v>http://weibo.com/5599755414/NmpmGF4C8</v>
      </c>
      <c r="R244" s="3" t="s">
        <v>51</v>
      </c>
      <c r="S244" s="2" t="s">
        <v>31</v>
      </c>
      <c r="T244" t="s">
        <v>32</v>
      </c>
    </row>
    <row r="245" ht="23" customHeight="1" spans="1:20">
      <c r="A245" s="2">
        <v>244</v>
      </c>
      <c r="B245" s="3" t="s">
        <v>150</v>
      </c>
      <c r="C245" s="2" t="s">
        <v>1079</v>
      </c>
      <c r="D245" s="2" t="s">
        <v>35</v>
      </c>
      <c r="E245" s="2" t="s">
        <v>22</v>
      </c>
      <c r="F245" s="2" t="s">
        <v>1080</v>
      </c>
      <c r="G245" s="2" t="s">
        <v>1081</v>
      </c>
      <c r="H245" s="2" t="s">
        <v>211</v>
      </c>
      <c r="I245" s="2" t="s">
        <v>26</v>
      </c>
      <c r="J245" s="2" t="s">
        <v>27</v>
      </c>
      <c r="K245" s="2" t="s">
        <v>28</v>
      </c>
      <c r="L245" s="2" t="s">
        <v>29</v>
      </c>
      <c r="M245" s="2" t="s">
        <v>29</v>
      </c>
      <c r="N245" s="2" t="s">
        <v>29</v>
      </c>
      <c r="O245" s="2" t="s">
        <v>29</v>
      </c>
      <c r="P245" s="2" t="s">
        <v>1082</v>
      </c>
      <c r="Q245" s="4" t="str">
        <f>HYPERLINK("http://weibo.com/6046046351/NmpkGg1HC")</f>
        <v>http://weibo.com/6046046351/NmpkGg1HC</v>
      </c>
      <c r="R245" s="3" t="s">
        <v>150</v>
      </c>
      <c r="S245" s="2" t="s">
        <v>31</v>
      </c>
      <c r="T245" t="s">
        <v>32</v>
      </c>
    </row>
    <row r="246" ht="23" customHeight="1" spans="1:20">
      <c r="A246" s="2">
        <v>245</v>
      </c>
      <c r="B246" s="3" t="s">
        <v>301</v>
      </c>
      <c r="C246" s="2" t="s">
        <v>1083</v>
      </c>
      <c r="D246" s="2" t="s">
        <v>35</v>
      </c>
      <c r="E246" s="2" t="s">
        <v>22</v>
      </c>
      <c r="F246" s="2" t="s">
        <v>1084</v>
      </c>
      <c r="G246" s="2" t="s">
        <v>1085</v>
      </c>
      <c r="H246" s="2" t="s">
        <v>128</v>
      </c>
      <c r="I246" s="2" t="s">
        <v>26</v>
      </c>
      <c r="J246" s="2" t="s">
        <v>27</v>
      </c>
      <c r="K246" s="2" t="s">
        <v>28</v>
      </c>
      <c r="L246" s="2" t="s">
        <v>29</v>
      </c>
      <c r="M246" s="2" t="s">
        <v>29</v>
      </c>
      <c r="N246" s="2" t="s">
        <v>29</v>
      </c>
      <c r="O246" s="2" t="s">
        <v>29</v>
      </c>
      <c r="P246" s="2" t="s">
        <v>1086</v>
      </c>
      <c r="Q246" s="4" t="str">
        <f>HYPERLINK("http://weibo.com/5190369330/NmpjAyIMB")</f>
        <v>http://weibo.com/5190369330/NmpjAyIMB</v>
      </c>
      <c r="R246" s="3" t="s">
        <v>301</v>
      </c>
      <c r="S246" s="2" t="s">
        <v>31</v>
      </c>
      <c r="T246" t="s">
        <v>32</v>
      </c>
    </row>
    <row r="247" ht="23" customHeight="1" spans="1:20">
      <c r="A247" s="2">
        <v>246</v>
      </c>
      <c r="B247" s="3" t="s">
        <v>546</v>
      </c>
      <c r="C247" s="2" t="s">
        <v>1087</v>
      </c>
      <c r="D247" s="2" t="s">
        <v>35</v>
      </c>
      <c r="E247" s="2" t="s">
        <v>22</v>
      </c>
      <c r="F247" s="2" t="s">
        <v>1088</v>
      </c>
      <c r="G247" s="2" t="s">
        <v>1089</v>
      </c>
      <c r="H247" s="2" t="s">
        <v>351</v>
      </c>
      <c r="I247" s="2" t="s">
        <v>26</v>
      </c>
      <c r="J247" s="2" t="s">
        <v>27</v>
      </c>
      <c r="K247" s="2" t="s">
        <v>28</v>
      </c>
      <c r="L247" s="2" t="s">
        <v>29</v>
      </c>
      <c r="M247" s="2" t="s">
        <v>29</v>
      </c>
      <c r="N247" s="2" t="s">
        <v>29</v>
      </c>
      <c r="O247" s="2" t="s">
        <v>29</v>
      </c>
      <c r="P247" s="2" t="s">
        <v>30</v>
      </c>
      <c r="Q247" s="4" t="str">
        <f>HYPERLINK("http://weibo.com/6621613425/Nmpj9tbKO")</f>
        <v>http://weibo.com/6621613425/Nmpj9tbKO</v>
      </c>
      <c r="R247" s="3" t="s">
        <v>546</v>
      </c>
      <c r="S247" s="2" t="s">
        <v>31</v>
      </c>
      <c r="T247" t="s">
        <v>32</v>
      </c>
    </row>
    <row r="248" ht="23" customHeight="1" spans="1:20">
      <c r="A248" s="2">
        <v>247</v>
      </c>
      <c r="B248" s="3" t="s">
        <v>1090</v>
      </c>
      <c r="C248" s="2" t="s">
        <v>1091</v>
      </c>
      <c r="D248" s="2" t="s">
        <v>21</v>
      </c>
      <c r="E248" s="2" t="s">
        <v>22</v>
      </c>
      <c r="F248" s="2" t="s">
        <v>1092</v>
      </c>
      <c r="G248" s="2" t="s">
        <v>1093</v>
      </c>
      <c r="H248" s="2" t="s">
        <v>25</v>
      </c>
      <c r="I248" s="2" t="s">
        <v>26</v>
      </c>
      <c r="J248" s="2" t="s">
        <v>27</v>
      </c>
      <c r="K248" s="2" t="s">
        <v>28</v>
      </c>
      <c r="L248" s="2" t="s">
        <v>29</v>
      </c>
      <c r="M248" s="2" t="s">
        <v>29</v>
      </c>
      <c r="N248" s="2" t="s">
        <v>29</v>
      </c>
      <c r="O248" s="2" t="s">
        <v>29</v>
      </c>
      <c r="P248" s="2" t="s">
        <v>314</v>
      </c>
      <c r="Q248" s="4" t="str">
        <f>HYPERLINK("http://weibo.com/6340634807/NmpiphVbz")</f>
        <v>http://weibo.com/6340634807/NmpiphVbz</v>
      </c>
      <c r="R248" s="3" t="s">
        <v>1090</v>
      </c>
      <c r="S248" s="2" t="s">
        <v>31</v>
      </c>
      <c r="T248" t="s">
        <v>32</v>
      </c>
    </row>
    <row r="249" ht="23" customHeight="1" spans="1:20">
      <c r="A249" s="2">
        <v>248</v>
      </c>
      <c r="B249" s="3" t="s">
        <v>1094</v>
      </c>
      <c r="C249" s="2" t="s">
        <v>1095</v>
      </c>
      <c r="D249" s="2" t="s">
        <v>21</v>
      </c>
      <c r="E249" s="2" t="s">
        <v>22</v>
      </c>
      <c r="F249" s="2" t="s">
        <v>1096</v>
      </c>
      <c r="G249" s="2" t="s">
        <v>1097</v>
      </c>
      <c r="H249" s="2" t="s">
        <v>80</v>
      </c>
      <c r="I249" s="2" t="s">
        <v>26</v>
      </c>
      <c r="J249" s="2" t="s">
        <v>27</v>
      </c>
      <c r="K249" s="2" t="s">
        <v>28</v>
      </c>
      <c r="L249" s="2" t="s">
        <v>29</v>
      </c>
      <c r="M249" s="2" t="s">
        <v>29</v>
      </c>
      <c r="N249" s="2" t="s">
        <v>29</v>
      </c>
      <c r="O249" s="2" t="s">
        <v>29</v>
      </c>
      <c r="P249" s="2" t="s">
        <v>1098</v>
      </c>
      <c r="Q249" s="4" t="str">
        <f>HYPERLINK("http://weibo.com/7209014423/NmpeH6HP5")</f>
        <v>http://weibo.com/7209014423/NmpeH6HP5</v>
      </c>
      <c r="R249" s="3" t="s">
        <v>1094</v>
      </c>
      <c r="S249" s="2" t="s">
        <v>31</v>
      </c>
      <c r="T249" t="s">
        <v>32</v>
      </c>
    </row>
    <row r="250" ht="23" customHeight="1" spans="1:20">
      <c r="A250" s="2">
        <v>249</v>
      </c>
      <c r="B250" s="3" t="s">
        <v>1099</v>
      </c>
      <c r="C250" s="2" t="s">
        <v>1100</v>
      </c>
      <c r="D250" s="2" t="s">
        <v>21</v>
      </c>
      <c r="E250" s="2" t="s">
        <v>22</v>
      </c>
      <c r="F250" s="2" t="s">
        <v>1101</v>
      </c>
      <c r="G250" s="2" t="s">
        <v>1102</v>
      </c>
      <c r="H250" s="2" t="s">
        <v>103</v>
      </c>
      <c r="I250" s="2" t="s">
        <v>26</v>
      </c>
      <c r="J250" s="2" t="s">
        <v>27</v>
      </c>
      <c r="K250" s="2" t="s">
        <v>28</v>
      </c>
      <c r="L250" s="2" t="s">
        <v>29</v>
      </c>
      <c r="M250" s="2" t="s">
        <v>29</v>
      </c>
      <c r="N250" s="2" t="s">
        <v>29</v>
      </c>
      <c r="O250" s="2" t="s">
        <v>29</v>
      </c>
      <c r="P250" s="2" t="s">
        <v>1103</v>
      </c>
      <c r="Q250" s="4" t="str">
        <f>HYPERLINK("http://weibo.com/3200234592/NmpdW9Uib")</f>
        <v>http://weibo.com/3200234592/NmpdW9Uib</v>
      </c>
      <c r="R250" s="3" t="s">
        <v>1099</v>
      </c>
      <c r="S250" s="2" t="s">
        <v>31</v>
      </c>
      <c r="T250" t="s">
        <v>32</v>
      </c>
    </row>
    <row r="251" ht="23" customHeight="1" spans="1:20">
      <c r="A251" s="2">
        <v>250</v>
      </c>
      <c r="B251" s="3" t="s">
        <v>72</v>
      </c>
      <c r="C251" s="2" t="s">
        <v>1104</v>
      </c>
      <c r="D251" s="2" t="s">
        <v>35</v>
      </c>
      <c r="E251" s="2" t="s">
        <v>22</v>
      </c>
      <c r="F251" s="2" t="s">
        <v>1105</v>
      </c>
      <c r="G251" s="2" t="s">
        <v>1106</v>
      </c>
      <c r="H251" s="2" t="s">
        <v>143</v>
      </c>
      <c r="I251" s="2" t="s">
        <v>26</v>
      </c>
      <c r="J251" s="2" t="s">
        <v>27</v>
      </c>
      <c r="K251" s="2" t="s">
        <v>28</v>
      </c>
      <c r="L251" s="2" t="s">
        <v>29</v>
      </c>
      <c r="M251" s="2" t="s">
        <v>29</v>
      </c>
      <c r="N251" s="2" t="s">
        <v>29</v>
      </c>
      <c r="O251" s="2" t="s">
        <v>29</v>
      </c>
      <c r="P251" s="2" t="s">
        <v>271</v>
      </c>
      <c r="Q251" s="4" t="str">
        <f>HYPERLINK("http://weibo.com/5630352402/Nmp4LAZlw")</f>
        <v>http://weibo.com/5630352402/Nmp4LAZlw</v>
      </c>
      <c r="R251" s="3" t="s">
        <v>72</v>
      </c>
      <c r="S251" s="2" t="s">
        <v>31</v>
      </c>
      <c r="T251" t="s">
        <v>32</v>
      </c>
    </row>
    <row r="252" ht="23" customHeight="1" spans="1:20">
      <c r="A252" s="2">
        <v>251</v>
      </c>
      <c r="B252" s="3" t="s">
        <v>1107</v>
      </c>
      <c r="C252" s="2" t="s">
        <v>1108</v>
      </c>
      <c r="D252" s="2" t="s">
        <v>21</v>
      </c>
      <c r="E252" s="2" t="s">
        <v>22</v>
      </c>
      <c r="F252" s="2" t="s">
        <v>1109</v>
      </c>
      <c r="G252" s="2" t="s">
        <v>1110</v>
      </c>
      <c r="H252" s="2" t="s">
        <v>97</v>
      </c>
      <c r="I252" s="2" t="s">
        <v>26</v>
      </c>
      <c r="J252" s="2" t="s">
        <v>27</v>
      </c>
      <c r="K252" s="2" t="s">
        <v>28</v>
      </c>
      <c r="L252" s="2" t="s">
        <v>29</v>
      </c>
      <c r="M252" s="2" t="s">
        <v>29</v>
      </c>
      <c r="N252" s="2" t="s">
        <v>29</v>
      </c>
      <c r="O252" s="2" t="s">
        <v>29</v>
      </c>
      <c r="P252" s="2" t="s">
        <v>1111</v>
      </c>
      <c r="Q252" s="4" t="str">
        <f>HYPERLINK("http://weibo.com/6097987103/Nmp1SgqSt")</f>
        <v>http://weibo.com/6097987103/Nmp1SgqSt</v>
      </c>
      <c r="R252" s="3" t="s">
        <v>1107</v>
      </c>
      <c r="S252" s="2" t="s">
        <v>31</v>
      </c>
      <c r="T252" t="s">
        <v>32</v>
      </c>
    </row>
    <row r="253" ht="23" customHeight="1" spans="1:20">
      <c r="A253" s="2">
        <v>252</v>
      </c>
      <c r="B253" s="3" t="s">
        <v>1112</v>
      </c>
      <c r="C253" s="2" t="s">
        <v>1113</v>
      </c>
      <c r="D253" s="2" t="s">
        <v>35</v>
      </c>
      <c r="E253" s="2" t="s">
        <v>22</v>
      </c>
      <c r="F253" s="2" t="s">
        <v>1114</v>
      </c>
      <c r="G253" s="2" t="s">
        <v>1115</v>
      </c>
      <c r="H253" s="2" t="s">
        <v>441</v>
      </c>
      <c r="I253" s="2" t="s">
        <v>26</v>
      </c>
      <c r="J253" s="2" t="s">
        <v>27</v>
      </c>
      <c r="K253" s="2" t="s">
        <v>28</v>
      </c>
      <c r="L253" s="2" t="s">
        <v>29</v>
      </c>
      <c r="M253" s="2" t="s">
        <v>29</v>
      </c>
      <c r="N253" s="2" t="s">
        <v>29</v>
      </c>
      <c r="O253" s="2" t="s">
        <v>29</v>
      </c>
      <c r="P253" s="2" t="s">
        <v>109</v>
      </c>
      <c r="Q253" s="4" t="str">
        <f>HYPERLINK("http://weibo.com/6812489578/NmoSW0ols")</f>
        <v>http://weibo.com/6812489578/NmoSW0ols</v>
      </c>
      <c r="R253" s="3" t="s">
        <v>1112</v>
      </c>
      <c r="S253" s="2" t="s">
        <v>31</v>
      </c>
      <c r="T253" t="s">
        <v>32</v>
      </c>
    </row>
    <row r="254" ht="23" customHeight="1" spans="1:20">
      <c r="A254" s="2">
        <v>253</v>
      </c>
      <c r="B254" s="3" t="s">
        <v>546</v>
      </c>
      <c r="C254" s="2" t="s">
        <v>1116</v>
      </c>
      <c r="D254" s="2" t="s">
        <v>35</v>
      </c>
      <c r="E254" s="2" t="s">
        <v>22</v>
      </c>
      <c r="F254" s="2" t="s">
        <v>1117</v>
      </c>
      <c r="G254" s="2" t="s">
        <v>1118</v>
      </c>
      <c r="H254" s="2" t="s">
        <v>103</v>
      </c>
      <c r="I254" s="2" t="s">
        <v>26</v>
      </c>
      <c r="J254" s="2" t="s">
        <v>27</v>
      </c>
      <c r="K254" s="2" t="s">
        <v>28</v>
      </c>
      <c r="L254" s="2" t="s">
        <v>29</v>
      </c>
      <c r="M254" s="2" t="s">
        <v>29</v>
      </c>
      <c r="N254" s="2" t="s">
        <v>29</v>
      </c>
      <c r="O254" s="2" t="s">
        <v>29</v>
      </c>
      <c r="P254" s="2" t="s">
        <v>56</v>
      </c>
      <c r="Q254" s="4" t="str">
        <f>HYPERLINK("http://weibo.com/6225734866/NmoFqh4Lt")</f>
        <v>http://weibo.com/6225734866/NmoFqh4Lt</v>
      </c>
      <c r="R254" s="3" t="s">
        <v>546</v>
      </c>
      <c r="S254" s="2" t="s">
        <v>31</v>
      </c>
      <c r="T254" t="s">
        <v>32</v>
      </c>
    </row>
    <row r="255" ht="23" customHeight="1" spans="1:20">
      <c r="A255" s="2">
        <v>254</v>
      </c>
      <c r="B255" s="3" t="s">
        <v>546</v>
      </c>
      <c r="C255" s="2" t="s">
        <v>1119</v>
      </c>
      <c r="D255" s="2" t="s">
        <v>35</v>
      </c>
      <c r="E255" s="2" t="s">
        <v>22</v>
      </c>
      <c r="F255" s="2" t="s">
        <v>1120</v>
      </c>
      <c r="G255" s="2" t="s">
        <v>1121</v>
      </c>
      <c r="H255" s="2" t="s">
        <v>553</v>
      </c>
      <c r="I255" s="2" t="s">
        <v>26</v>
      </c>
      <c r="J255" s="2" t="s">
        <v>27</v>
      </c>
      <c r="K255" s="2" t="s">
        <v>28</v>
      </c>
      <c r="L255" s="2" t="s">
        <v>29</v>
      </c>
      <c r="M255" s="2" t="s">
        <v>29</v>
      </c>
      <c r="N255" s="2" t="s">
        <v>29</v>
      </c>
      <c r="O255" s="2" t="s">
        <v>29</v>
      </c>
      <c r="P255" s="2" t="s">
        <v>1122</v>
      </c>
      <c r="Q255" s="4" t="str">
        <f>HYPERLINK("http://weibo.com/5628510209/NmoBubqd5")</f>
        <v>http://weibo.com/5628510209/NmoBubqd5</v>
      </c>
      <c r="R255" s="3" t="s">
        <v>546</v>
      </c>
      <c r="S255" s="2" t="s">
        <v>31</v>
      </c>
      <c r="T255" t="s">
        <v>32</v>
      </c>
    </row>
    <row r="256" ht="23" customHeight="1" spans="1:20">
      <c r="A256" s="2">
        <v>255</v>
      </c>
      <c r="B256" s="3" t="s">
        <v>46</v>
      </c>
      <c r="C256" s="2" t="s">
        <v>1123</v>
      </c>
      <c r="D256" s="2" t="s">
        <v>35</v>
      </c>
      <c r="E256" s="2" t="s">
        <v>22</v>
      </c>
      <c r="F256" s="2" t="s">
        <v>1124</v>
      </c>
      <c r="G256" s="2" t="s">
        <v>1125</v>
      </c>
      <c r="H256" s="2" t="s">
        <v>211</v>
      </c>
      <c r="I256" s="2" t="s">
        <v>26</v>
      </c>
      <c r="J256" s="2" t="s">
        <v>27</v>
      </c>
      <c r="K256" s="2" t="s">
        <v>28</v>
      </c>
      <c r="L256" s="2" t="s">
        <v>29</v>
      </c>
      <c r="M256" s="2" t="s">
        <v>29</v>
      </c>
      <c r="N256" s="2" t="s">
        <v>29</v>
      </c>
      <c r="O256" s="2" t="s">
        <v>29</v>
      </c>
      <c r="P256" s="2" t="s">
        <v>29</v>
      </c>
      <c r="Q256" s="4" t="str">
        <f>HYPERLINK("http://weibo.com/7874121794/NmoAN0LTZ")</f>
        <v>http://weibo.com/7874121794/NmoAN0LTZ</v>
      </c>
      <c r="R256" s="3" t="s">
        <v>46</v>
      </c>
      <c r="S256" s="2" t="s">
        <v>31</v>
      </c>
      <c r="T256" t="s">
        <v>32</v>
      </c>
    </row>
    <row r="257" ht="23" customHeight="1" spans="1:20">
      <c r="A257" s="2">
        <v>256</v>
      </c>
      <c r="B257" s="3" t="s">
        <v>1126</v>
      </c>
      <c r="C257" s="2" t="s">
        <v>1127</v>
      </c>
      <c r="D257" s="2" t="s">
        <v>21</v>
      </c>
      <c r="E257" s="2" t="s">
        <v>22</v>
      </c>
      <c r="F257" s="2" t="s">
        <v>1128</v>
      </c>
      <c r="G257" s="2" t="s">
        <v>1129</v>
      </c>
      <c r="H257" s="2" t="s">
        <v>25</v>
      </c>
      <c r="I257" s="2" t="s">
        <v>26</v>
      </c>
      <c r="J257" s="2" t="s">
        <v>27</v>
      </c>
      <c r="K257" s="2" t="s">
        <v>28</v>
      </c>
      <c r="L257" s="2" t="s">
        <v>29</v>
      </c>
      <c r="M257" s="2" t="s">
        <v>29</v>
      </c>
      <c r="N257" s="2" t="s">
        <v>29</v>
      </c>
      <c r="O257" s="2" t="s">
        <v>29</v>
      </c>
      <c r="P257" s="2" t="s">
        <v>1130</v>
      </c>
      <c r="Q257" s="4" t="str">
        <f>HYPERLINK("http://weibo.com/7624082595/Nmoul8f4O")</f>
        <v>http://weibo.com/7624082595/Nmoul8f4O</v>
      </c>
      <c r="R257" s="3" t="s">
        <v>1126</v>
      </c>
      <c r="S257" s="2" t="s">
        <v>31</v>
      </c>
      <c r="T257" t="s">
        <v>32</v>
      </c>
    </row>
    <row r="258" ht="23" customHeight="1" spans="1:20">
      <c r="A258" s="2">
        <v>257</v>
      </c>
      <c r="B258" s="3" t="s">
        <v>546</v>
      </c>
      <c r="C258" s="2" t="s">
        <v>1131</v>
      </c>
      <c r="D258" s="2" t="s">
        <v>35</v>
      </c>
      <c r="E258" s="2" t="s">
        <v>22</v>
      </c>
      <c r="F258" s="2" t="s">
        <v>1132</v>
      </c>
      <c r="G258" s="2" t="s">
        <v>1133</v>
      </c>
      <c r="H258" s="2" t="s">
        <v>80</v>
      </c>
      <c r="I258" s="2" t="s">
        <v>26</v>
      </c>
      <c r="J258" s="2" t="s">
        <v>27</v>
      </c>
      <c r="K258" s="2" t="s">
        <v>28</v>
      </c>
      <c r="L258" s="2" t="s">
        <v>29</v>
      </c>
      <c r="M258" s="2" t="s">
        <v>29</v>
      </c>
      <c r="N258" s="2" t="s">
        <v>29</v>
      </c>
      <c r="O258" s="2" t="s">
        <v>29</v>
      </c>
      <c r="P258" s="2" t="s">
        <v>1134</v>
      </c>
      <c r="Q258" s="4" t="str">
        <f>HYPERLINK("http://weibo.com/6246364842/NmopZl5Jg")</f>
        <v>http://weibo.com/6246364842/NmopZl5Jg</v>
      </c>
      <c r="R258" s="3" t="s">
        <v>546</v>
      </c>
      <c r="S258" s="2" t="s">
        <v>31</v>
      </c>
      <c r="T258" t="s">
        <v>32</v>
      </c>
    </row>
    <row r="259" ht="23" customHeight="1" spans="1:20">
      <c r="A259" s="2">
        <v>258</v>
      </c>
      <c r="B259" s="3" t="s">
        <v>546</v>
      </c>
      <c r="C259" s="2" t="s">
        <v>1135</v>
      </c>
      <c r="D259" s="2" t="s">
        <v>35</v>
      </c>
      <c r="E259" s="2" t="s">
        <v>22</v>
      </c>
      <c r="F259" s="2" t="s">
        <v>1136</v>
      </c>
      <c r="G259" s="2" t="s">
        <v>1137</v>
      </c>
      <c r="H259" s="2" t="s">
        <v>176</v>
      </c>
      <c r="I259" s="2" t="s">
        <v>26</v>
      </c>
      <c r="J259" s="2" t="s">
        <v>27</v>
      </c>
      <c r="K259" s="2" t="s">
        <v>28</v>
      </c>
      <c r="L259" s="2" t="s">
        <v>29</v>
      </c>
      <c r="M259" s="2" t="s">
        <v>29</v>
      </c>
      <c r="N259" s="2" t="s">
        <v>29</v>
      </c>
      <c r="O259" s="2" t="s">
        <v>29</v>
      </c>
      <c r="P259" s="2" t="s">
        <v>1138</v>
      </c>
      <c r="Q259" s="4" t="str">
        <f>HYPERLINK("http://weibo.com/1686000282/Nmoo4589H")</f>
        <v>http://weibo.com/1686000282/Nmoo4589H</v>
      </c>
      <c r="R259" s="3" t="s">
        <v>546</v>
      </c>
      <c r="S259" s="2" t="s">
        <v>31</v>
      </c>
      <c r="T259" t="s">
        <v>32</v>
      </c>
    </row>
    <row r="260" ht="23" customHeight="1" spans="1:20">
      <c r="A260" s="2">
        <v>259</v>
      </c>
      <c r="B260" s="3" t="s">
        <v>1139</v>
      </c>
      <c r="C260" s="2" t="s">
        <v>1140</v>
      </c>
      <c r="D260" s="2" t="s">
        <v>21</v>
      </c>
      <c r="E260" s="2" t="s">
        <v>22</v>
      </c>
      <c r="F260" s="2" t="s">
        <v>1141</v>
      </c>
      <c r="G260" s="2" t="s">
        <v>1142</v>
      </c>
      <c r="H260" s="2" t="s">
        <v>97</v>
      </c>
      <c r="I260" s="2" t="s">
        <v>26</v>
      </c>
      <c r="J260" s="2" t="s">
        <v>27</v>
      </c>
      <c r="K260" s="2" t="s">
        <v>28</v>
      </c>
      <c r="L260" s="2" t="s">
        <v>29</v>
      </c>
      <c r="M260" s="2" t="s">
        <v>29</v>
      </c>
      <c r="N260" s="2" t="s">
        <v>29</v>
      </c>
      <c r="O260" s="2" t="s">
        <v>29</v>
      </c>
      <c r="P260" s="2" t="s">
        <v>104</v>
      </c>
      <c r="Q260" s="4" t="str">
        <f>HYPERLINK("http://weibo.com/7768216149/NmolD6rxH")</f>
        <v>http://weibo.com/7768216149/NmolD6rxH</v>
      </c>
      <c r="R260" s="3" t="s">
        <v>1139</v>
      </c>
      <c r="S260" s="2" t="s">
        <v>31</v>
      </c>
      <c r="T260" t="s">
        <v>32</v>
      </c>
    </row>
    <row r="261" ht="23" customHeight="1" spans="1:20">
      <c r="A261" s="2">
        <v>260</v>
      </c>
      <c r="B261" s="3" t="s">
        <v>1143</v>
      </c>
      <c r="C261" s="2" t="s">
        <v>1144</v>
      </c>
      <c r="D261" s="2" t="s">
        <v>35</v>
      </c>
      <c r="E261" s="2" t="s">
        <v>22</v>
      </c>
      <c r="F261" s="2" t="s">
        <v>1145</v>
      </c>
      <c r="G261" s="2" t="s">
        <v>1146</v>
      </c>
      <c r="H261" s="2" t="s">
        <v>176</v>
      </c>
      <c r="I261" s="2" t="s">
        <v>26</v>
      </c>
      <c r="J261" s="2" t="s">
        <v>27</v>
      </c>
      <c r="K261" s="2" t="s">
        <v>28</v>
      </c>
      <c r="L261" s="2" t="s">
        <v>29</v>
      </c>
      <c r="M261" s="2" t="s">
        <v>29</v>
      </c>
      <c r="N261" s="2" t="s">
        <v>29</v>
      </c>
      <c r="O261" s="2" t="s">
        <v>29</v>
      </c>
      <c r="P261" s="2" t="s">
        <v>1147</v>
      </c>
      <c r="Q261" s="4" t="str">
        <f>HYPERLINK("http://weibo.com/1803547457/Nmoj1r840")</f>
        <v>http://weibo.com/1803547457/Nmoj1r840</v>
      </c>
      <c r="R261" s="3" t="s">
        <v>1143</v>
      </c>
      <c r="S261" s="2" t="s">
        <v>31</v>
      </c>
      <c r="T261" t="s">
        <v>32</v>
      </c>
    </row>
    <row r="262" ht="23" customHeight="1" spans="1:20">
      <c r="A262" s="2">
        <v>261</v>
      </c>
      <c r="B262" s="3" t="s">
        <v>150</v>
      </c>
      <c r="C262" s="2" t="s">
        <v>1148</v>
      </c>
      <c r="D262" s="2" t="s">
        <v>35</v>
      </c>
      <c r="E262" s="2" t="s">
        <v>22</v>
      </c>
      <c r="F262" s="2" t="s">
        <v>1149</v>
      </c>
      <c r="G262" s="2" t="s">
        <v>1150</v>
      </c>
      <c r="H262" s="2" t="s">
        <v>38</v>
      </c>
      <c r="I262" s="2" t="s">
        <v>26</v>
      </c>
      <c r="J262" s="2" t="s">
        <v>27</v>
      </c>
      <c r="K262" s="2" t="s">
        <v>28</v>
      </c>
      <c r="L262" s="2" t="s">
        <v>29</v>
      </c>
      <c r="M262" s="2" t="s">
        <v>29</v>
      </c>
      <c r="N262" s="2" t="s">
        <v>29</v>
      </c>
      <c r="O262" s="2" t="s">
        <v>29</v>
      </c>
      <c r="P262" s="2" t="s">
        <v>149</v>
      </c>
      <c r="Q262" s="4" t="str">
        <f>HYPERLINK("http://weibo.com/7315923751/NmobZB7hF")</f>
        <v>http://weibo.com/7315923751/NmobZB7hF</v>
      </c>
      <c r="R262" s="3" t="s">
        <v>150</v>
      </c>
      <c r="S262" s="2" t="s">
        <v>31</v>
      </c>
      <c r="T262" t="s">
        <v>32</v>
      </c>
    </row>
    <row r="263" ht="23" customHeight="1" spans="1:20">
      <c r="A263" s="2">
        <v>262</v>
      </c>
      <c r="B263" s="3" t="s">
        <v>1151</v>
      </c>
      <c r="C263" s="2" t="s">
        <v>1152</v>
      </c>
      <c r="D263" s="2" t="s">
        <v>35</v>
      </c>
      <c r="E263" s="2" t="s">
        <v>22</v>
      </c>
      <c r="F263" s="2" t="s">
        <v>1153</v>
      </c>
      <c r="G263" s="2" t="s">
        <v>1154</v>
      </c>
      <c r="H263" s="2" t="s">
        <v>205</v>
      </c>
      <c r="I263" s="2" t="s">
        <v>26</v>
      </c>
      <c r="J263" s="2" t="s">
        <v>27</v>
      </c>
      <c r="K263" s="2" t="s">
        <v>28</v>
      </c>
      <c r="L263" s="2" t="s">
        <v>29</v>
      </c>
      <c r="M263" s="2" t="s">
        <v>29</v>
      </c>
      <c r="N263" s="2" t="s">
        <v>29</v>
      </c>
      <c r="O263" s="2" t="s">
        <v>29</v>
      </c>
      <c r="P263" s="2" t="s">
        <v>1155</v>
      </c>
      <c r="Q263" s="4" t="str">
        <f>HYPERLINK("http://weibo.com/7423355861/Nmo9fCcsO")</f>
        <v>http://weibo.com/7423355861/Nmo9fCcsO</v>
      </c>
      <c r="R263" s="3" t="s">
        <v>1151</v>
      </c>
      <c r="S263" s="2" t="s">
        <v>31</v>
      </c>
      <c r="T263" t="s">
        <v>32</v>
      </c>
    </row>
    <row r="264" ht="23" customHeight="1" spans="1:20">
      <c r="A264" s="2">
        <v>263</v>
      </c>
      <c r="B264" s="3" t="s">
        <v>1156</v>
      </c>
      <c r="C264" s="2" t="s">
        <v>1157</v>
      </c>
      <c r="D264" s="2" t="s">
        <v>35</v>
      </c>
      <c r="E264" s="2" t="s">
        <v>22</v>
      </c>
      <c r="F264" s="2" t="s">
        <v>1153</v>
      </c>
      <c r="G264" s="2" t="s">
        <v>1154</v>
      </c>
      <c r="H264" s="2" t="s">
        <v>205</v>
      </c>
      <c r="I264" s="2" t="s">
        <v>26</v>
      </c>
      <c r="J264" s="2" t="s">
        <v>27</v>
      </c>
      <c r="K264" s="2" t="s">
        <v>28</v>
      </c>
      <c r="L264" s="2" t="s">
        <v>29</v>
      </c>
      <c r="M264" s="2" t="s">
        <v>29</v>
      </c>
      <c r="N264" s="2" t="s">
        <v>29</v>
      </c>
      <c r="O264" s="2" t="s">
        <v>29</v>
      </c>
      <c r="P264" s="2" t="s">
        <v>1155</v>
      </c>
      <c r="Q264" s="4" t="str">
        <f>HYPERLINK("http://weibo.com/7423355861/Nmo9dBqog")</f>
        <v>http://weibo.com/7423355861/Nmo9dBqog</v>
      </c>
      <c r="R264" s="3" t="s">
        <v>1156</v>
      </c>
      <c r="S264" s="2" t="s">
        <v>31</v>
      </c>
      <c r="T264" t="s">
        <v>32</v>
      </c>
    </row>
    <row r="265" ht="23" customHeight="1" spans="1:20">
      <c r="A265" s="2">
        <v>264</v>
      </c>
      <c r="B265" s="3" t="s">
        <v>1158</v>
      </c>
      <c r="C265" s="2" t="s">
        <v>1159</v>
      </c>
      <c r="D265" s="2" t="s">
        <v>21</v>
      </c>
      <c r="E265" s="2" t="s">
        <v>22</v>
      </c>
      <c r="F265" s="2" t="s">
        <v>1160</v>
      </c>
      <c r="G265" s="2" t="s">
        <v>1161</v>
      </c>
      <c r="H265" s="2" t="s">
        <v>1162</v>
      </c>
      <c r="I265" s="2" t="s">
        <v>26</v>
      </c>
      <c r="J265" s="2" t="s">
        <v>27</v>
      </c>
      <c r="K265" s="2" t="s">
        <v>28</v>
      </c>
      <c r="L265" s="2" t="s">
        <v>29</v>
      </c>
      <c r="M265" s="2" t="s">
        <v>29</v>
      </c>
      <c r="N265" s="2" t="s">
        <v>29</v>
      </c>
      <c r="O265" s="2" t="s">
        <v>29</v>
      </c>
      <c r="P265" s="2" t="s">
        <v>1163</v>
      </c>
      <c r="Q265" s="4" t="str">
        <f>HYPERLINK("http://weibo.com/2204117112/Nmo8nC8h1")</f>
        <v>http://weibo.com/2204117112/Nmo8nC8h1</v>
      </c>
      <c r="R265" s="3" t="s">
        <v>1158</v>
      </c>
      <c r="S265" s="2" t="s">
        <v>31</v>
      </c>
      <c r="T265" t="s">
        <v>32</v>
      </c>
    </row>
    <row r="266" ht="23" customHeight="1" spans="1:20">
      <c r="A266" s="2">
        <v>265</v>
      </c>
      <c r="B266" s="3" t="s">
        <v>1164</v>
      </c>
      <c r="C266" s="2" t="s">
        <v>1165</v>
      </c>
      <c r="D266" s="2" t="s">
        <v>21</v>
      </c>
      <c r="E266" s="2" t="s">
        <v>22</v>
      </c>
      <c r="F266" s="2" t="s">
        <v>1153</v>
      </c>
      <c r="G266" s="2" t="s">
        <v>1154</v>
      </c>
      <c r="H266" s="2" t="s">
        <v>205</v>
      </c>
      <c r="I266" s="2" t="s">
        <v>26</v>
      </c>
      <c r="J266" s="2" t="s">
        <v>27</v>
      </c>
      <c r="K266" s="2" t="s">
        <v>28</v>
      </c>
      <c r="L266" s="2" t="s">
        <v>29</v>
      </c>
      <c r="M266" s="2" t="s">
        <v>29</v>
      </c>
      <c r="N266" s="2" t="s">
        <v>29</v>
      </c>
      <c r="O266" s="2" t="s">
        <v>29</v>
      </c>
      <c r="P266" s="2" t="s">
        <v>1155</v>
      </c>
      <c r="Q266" s="4" t="str">
        <f>HYPERLINK("http://weibo.com/7423355861/Nmo8a0Dqm")</f>
        <v>http://weibo.com/7423355861/Nmo8a0Dqm</v>
      </c>
      <c r="R266" s="3" t="s">
        <v>1164</v>
      </c>
      <c r="S266" s="2" t="s">
        <v>31</v>
      </c>
      <c r="T266" t="s">
        <v>32</v>
      </c>
    </row>
    <row r="267" ht="23" customHeight="1" spans="1:20">
      <c r="A267" s="2">
        <v>266</v>
      </c>
      <c r="B267" s="3" t="s">
        <v>1166</v>
      </c>
      <c r="C267" s="2" t="s">
        <v>1167</v>
      </c>
      <c r="D267" s="2" t="s">
        <v>21</v>
      </c>
      <c r="E267" s="2" t="s">
        <v>22</v>
      </c>
      <c r="F267" s="2" t="s">
        <v>1168</v>
      </c>
      <c r="G267" s="2" t="s">
        <v>1169</v>
      </c>
      <c r="H267" s="2" t="s">
        <v>376</v>
      </c>
      <c r="I267" s="2" t="s">
        <v>26</v>
      </c>
      <c r="J267" s="2" t="s">
        <v>27</v>
      </c>
      <c r="K267" s="2" t="s">
        <v>28</v>
      </c>
      <c r="L267" s="2" t="s">
        <v>29</v>
      </c>
      <c r="M267" s="2" t="s">
        <v>29</v>
      </c>
      <c r="N267" s="2" t="s">
        <v>29</v>
      </c>
      <c r="O267" s="2" t="s">
        <v>29</v>
      </c>
      <c r="P267" s="2" t="s">
        <v>1170</v>
      </c>
      <c r="Q267" s="4" t="str">
        <f>HYPERLINK("http://weibo.com/2127979064/Nmo2xgmfB")</f>
        <v>http://weibo.com/2127979064/Nmo2xgmfB</v>
      </c>
      <c r="R267" s="3" t="s">
        <v>1166</v>
      </c>
      <c r="S267" s="2" t="s">
        <v>31</v>
      </c>
      <c r="T267" t="s">
        <v>32</v>
      </c>
    </row>
    <row r="268" ht="23" customHeight="1" spans="1:20">
      <c r="A268" s="2">
        <v>267</v>
      </c>
      <c r="B268" s="3" t="s">
        <v>1171</v>
      </c>
      <c r="C268" s="2" t="s">
        <v>1172</v>
      </c>
      <c r="D268" s="2" t="s">
        <v>21</v>
      </c>
      <c r="E268" s="2" t="s">
        <v>22</v>
      </c>
      <c r="F268" s="2" t="s">
        <v>1173</v>
      </c>
      <c r="G268" s="2" t="s">
        <v>1174</v>
      </c>
      <c r="H268" s="2" t="s">
        <v>1029</v>
      </c>
      <c r="I268" s="2" t="s">
        <v>26</v>
      </c>
      <c r="J268" s="2" t="s">
        <v>27</v>
      </c>
      <c r="K268" s="2" t="s">
        <v>28</v>
      </c>
      <c r="L268" s="2" t="s">
        <v>29</v>
      </c>
      <c r="M268" s="2" t="s">
        <v>29</v>
      </c>
      <c r="N268" s="2" t="s">
        <v>29</v>
      </c>
      <c r="O268" s="2" t="s">
        <v>29</v>
      </c>
      <c r="P268" s="2" t="s">
        <v>236</v>
      </c>
      <c r="Q268" s="4" t="str">
        <f>HYPERLINK("http://weibo.com/5620095469/NmnZNjDUx")</f>
        <v>http://weibo.com/5620095469/NmnZNjDUx</v>
      </c>
      <c r="R268" s="3" t="s">
        <v>1171</v>
      </c>
      <c r="S268" s="2" t="s">
        <v>31</v>
      </c>
      <c r="T268" t="s">
        <v>32</v>
      </c>
    </row>
    <row r="269" ht="23" customHeight="1" spans="1:20">
      <c r="A269" s="2">
        <v>268</v>
      </c>
      <c r="B269" s="3" t="s">
        <v>1175</v>
      </c>
      <c r="C269" s="2" t="s">
        <v>1176</v>
      </c>
      <c r="D269" s="2" t="s">
        <v>21</v>
      </c>
      <c r="E269" s="2" t="s">
        <v>22</v>
      </c>
      <c r="F269" s="2" t="s">
        <v>1177</v>
      </c>
      <c r="G269" s="2" t="s">
        <v>1178</v>
      </c>
      <c r="H269" s="2" t="s">
        <v>25</v>
      </c>
      <c r="I269" s="2" t="s">
        <v>26</v>
      </c>
      <c r="J269" s="2" t="s">
        <v>27</v>
      </c>
      <c r="K269" s="2" t="s">
        <v>28</v>
      </c>
      <c r="L269" s="2" t="s">
        <v>29</v>
      </c>
      <c r="M269" s="2" t="s">
        <v>29</v>
      </c>
      <c r="N269" s="2" t="s">
        <v>29</v>
      </c>
      <c r="O269" s="2" t="s">
        <v>29</v>
      </c>
      <c r="P269" s="2" t="s">
        <v>1179</v>
      </c>
      <c r="Q269" s="4" t="str">
        <f>HYPERLINK("http://weibo.com/2863542872/NmnEQq9hl")</f>
        <v>http://weibo.com/2863542872/NmnEQq9hl</v>
      </c>
      <c r="R269" s="3" t="s">
        <v>1175</v>
      </c>
      <c r="S269" s="2" t="s">
        <v>31</v>
      </c>
      <c r="T269" t="s">
        <v>32</v>
      </c>
    </row>
    <row r="270" ht="23" customHeight="1" spans="1:20">
      <c r="A270" s="2">
        <v>269</v>
      </c>
      <c r="B270" s="3" t="s">
        <v>1180</v>
      </c>
      <c r="C270" s="2" t="s">
        <v>1181</v>
      </c>
      <c r="D270" s="2" t="s">
        <v>21</v>
      </c>
      <c r="E270" s="2" t="s">
        <v>22</v>
      </c>
      <c r="F270" s="2" t="s">
        <v>1182</v>
      </c>
      <c r="G270" s="2" t="s">
        <v>1183</v>
      </c>
      <c r="H270" s="2" t="s">
        <v>1029</v>
      </c>
      <c r="I270" s="2" t="s">
        <v>26</v>
      </c>
      <c r="J270" s="2" t="s">
        <v>27</v>
      </c>
      <c r="K270" s="2" t="s">
        <v>28</v>
      </c>
      <c r="L270" s="2" t="s">
        <v>29</v>
      </c>
      <c r="M270" s="2" t="s">
        <v>29</v>
      </c>
      <c r="N270" s="2" t="s">
        <v>29</v>
      </c>
      <c r="O270" s="2" t="s">
        <v>29</v>
      </c>
      <c r="P270" s="2" t="s">
        <v>30</v>
      </c>
      <c r="Q270" s="4" t="str">
        <f>HYPERLINK("http://weibo.com/6323523773/Nmnu5qboi")</f>
        <v>http://weibo.com/6323523773/Nmnu5qboi</v>
      </c>
      <c r="R270" s="3" t="s">
        <v>1180</v>
      </c>
      <c r="S270" s="2" t="s">
        <v>31</v>
      </c>
      <c r="T270" t="s">
        <v>32</v>
      </c>
    </row>
    <row r="271" ht="23" customHeight="1" spans="1:20">
      <c r="A271" s="2">
        <v>270</v>
      </c>
      <c r="B271" s="3" t="s">
        <v>1184</v>
      </c>
      <c r="C271" s="2" t="s">
        <v>1185</v>
      </c>
      <c r="D271" s="2" t="s">
        <v>21</v>
      </c>
      <c r="E271" s="2" t="s">
        <v>22</v>
      </c>
      <c r="F271" s="2" t="s">
        <v>1186</v>
      </c>
      <c r="G271" s="2" t="s">
        <v>1187</v>
      </c>
      <c r="H271" s="2" t="s">
        <v>1188</v>
      </c>
      <c r="I271" s="2" t="s">
        <v>26</v>
      </c>
      <c r="J271" s="2" t="s">
        <v>27</v>
      </c>
      <c r="K271" s="2" t="s">
        <v>28</v>
      </c>
      <c r="L271" s="2" t="s">
        <v>29</v>
      </c>
      <c r="M271" s="2" t="s">
        <v>29</v>
      </c>
      <c r="N271" s="2" t="s">
        <v>29</v>
      </c>
      <c r="O271" s="2" t="s">
        <v>29</v>
      </c>
      <c r="P271" s="2" t="s">
        <v>246</v>
      </c>
      <c r="Q271" s="4" t="str">
        <f>HYPERLINK("http://weibo.com/7217252264/NmntRz32L")</f>
        <v>http://weibo.com/7217252264/NmntRz32L</v>
      </c>
      <c r="R271" s="3" t="s">
        <v>1184</v>
      </c>
      <c r="S271" s="2" t="s">
        <v>31</v>
      </c>
      <c r="T271" t="s">
        <v>32</v>
      </c>
    </row>
    <row r="272" ht="23" customHeight="1" spans="1:20">
      <c r="A272" s="2">
        <v>271</v>
      </c>
      <c r="B272" s="3" t="s">
        <v>1189</v>
      </c>
      <c r="C272" s="2" t="s">
        <v>1190</v>
      </c>
      <c r="D272" s="2" t="s">
        <v>21</v>
      </c>
      <c r="E272" s="2" t="s">
        <v>22</v>
      </c>
      <c r="F272" s="2" t="s">
        <v>1191</v>
      </c>
      <c r="G272" s="2" t="s">
        <v>1192</v>
      </c>
      <c r="H272" s="2" t="s">
        <v>128</v>
      </c>
      <c r="I272" s="2" t="s">
        <v>26</v>
      </c>
      <c r="J272" s="2" t="s">
        <v>27</v>
      </c>
      <c r="K272" s="2" t="s">
        <v>28</v>
      </c>
      <c r="L272" s="2" t="s">
        <v>29</v>
      </c>
      <c r="M272" s="2" t="s">
        <v>29</v>
      </c>
      <c r="N272" s="2" t="s">
        <v>29</v>
      </c>
      <c r="O272" s="2" t="s">
        <v>29</v>
      </c>
      <c r="P272" s="2" t="s">
        <v>1193</v>
      </c>
      <c r="Q272" s="4" t="str">
        <f>HYPERLINK("http://weibo.com/3059397825/Nmnt632VC")</f>
        <v>http://weibo.com/3059397825/Nmnt632VC</v>
      </c>
      <c r="R272" s="3" t="s">
        <v>1189</v>
      </c>
      <c r="S272" s="2" t="s">
        <v>31</v>
      </c>
      <c r="T272" t="s">
        <v>32</v>
      </c>
    </row>
    <row r="273" ht="23" customHeight="1" spans="1:20">
      <c r="A273" s="2">
        <v>272</v>
      </c>
      <c r="B273" s="3" t="s">
        <v>1194</v>
      </c>
      <c r="C273" s="2" t="s">
        <v>1195</v>
      </c>
      <c r="D273" s="2" t="s">
        <v>21</v>
      </c>
      <c r="E273" s="2" t="s">
        <v>22</v>
      </c>
      <c r="F273" s="2" t="s">
        <v>1186</v>
      </c>
      <c r="G273" s="2" t="s">
        <v>1187</v>
      </c>
      <c r="H273" s="2" t="s">
        <v>1188</v>
      </c>
      <c r="I273" s="2" t="s">
        <v>26</v>
      </c>
      <c r="J273" s="2" t="s">
        <v>27</v>
      </c>
      <c r="K273" s="2" t="s">
        <v>28</v>
      </c>
      <c r="L273" s="2" t="s">
        <v>29</v>
      </c>
      <c r="M273" s="2" t="s">
        <v>29</v>
      </c>
      <c r="N273" s="2" t="s">
        <v>29</v>
      </c>
      <c r="O273" s="2" t="s">
        <v>29</v>
      </c>
      <c r="P273" s="2" t="s">
        <v>246</v>
      </c>
      <c r="Q273" s="4" t="str">
        <f>HYPERLINK("http://weibo.com/7217252264/NmnsV9e4f")</f>
        <v>http://weibo.com/7217252264/NmnsV9e4f</v>
      </c>
      <c r="R273" s="3" t="s">
        <v>1194</v>
      </c>
      <c r="S273" s="2" t="s">
        <v>31</v>
      </c>
      <c r="T273" t="s">
        <v>32</v>
      </c>
    </row>
    <row r="274" ht="23" customHeight="1" spans="1:20">
      <c r="A274" s="2">
        <v>273</v>
      </c>
      <c r="B274" s="3" t="s">
        <v>1196</v>
      </c>
      <c r="C274" s="2" t="s">
        <v>1197</v>
      </c>
      <c r="D274" s="2" t="s">
        <v>21</v>
      </c>
      <c r="E274" s="2" t="s">
        <v>22</v>
      </c>
      <c r="F274" s="2" t="s">
        <v>1198</v>
      </c>
      <c r="G274" s="2" t="s">
        <v>1199</v>
      </c>
      <c r="H274" s="2" t="s">
        <v>211</v>
      </c>
      <c r="I274" s="2" t="s">
        <v>26</v>
      </c>
      <c r="J274" s="2" t="s">
        <v>27</v>
      </c>
      <c r="K274" s="2" t="s">
        <v>28</v>
      </c>
      <c r="L274" s="2" t="s">
        <v>29</v>
      </c>
      <c r="M274" s="2" t="s">
        <v>29</v>
      </c>
      <c r="N274" s="2" t="s">
        <v>29</v>
      </c>
      <c r="O274" s="2" t="s">
        <v>29</v>
      </c>
      <c r="P274" s="2" t="s">
        <v>1200</v>
      </c>
      <c r="Q274" s="4" t="str">
        <f>HYPERLINK("http://weibo.com/1603948617/NmnmVELqB")</f>
        <v>http://weibo.com/1603948617/NmnmVELqB</v>
      </c>
      <c r="R274" s="3" t="s">
        <v>1196</v>
      </c>
      <c r="S274" s="2" t="s">
        <v>31</v>
      </c>
      <c r="T274" t="s">
        <v>32</v>
      </c>
    </row>
    <row r="275" ht="23" customHeight="1" spans="1:20">
      <c r="A275" s="2">
        <v>274</v>
      </c>
      <c r="B275" s="3" t="s">
        <v>1201</v>
      </c>
      <c r="C275" s="2" t="s">
        <v>1202</v>
      </c>
      <c r="D275" s="2" t="s">
        <v>35</v>
      </c>
      <c r="E275" s="2" t="s">
        <v>22</v>
      </c>
      <c r="F275" s="2" t="s">
        <v>1203</v>
      </c>
      <c r="G275" s="2" t="s">
        <v>1204</v>
      </c>
      <c r="H275" s="2" t="s">
        <v>423</v>
      </c>
      <c r="I275" s="2" t="s">
        <v>26</v>
      </c>
      <c r="J275" s="2" t="s">
        <v>27</v>
      </c>
      <c r="K275" s="2" t="s">
        <v>28</v>
      </c>
      <c r="L275" s="2" t="s">
        <v>29</v>
      </c>
      <c r="M275" s="2" t="s">
        <v>29</v>
      </c>
      <c r="N275" s="2" t="s">
        <v>29</v>
      </c>
      <c r="O275" s="2" t="s">
        <v>29</v>
      </c>
      <c r="P275" s="2" t="s">
        <v>1205</v>
      </c>
      <c r="Q275" s="4" t="str">
        <f>HYPERLINK("http://weibo.com/7243448211/Nmnhjk1Ej")</f>
        <v>http://weibo.com/7243448211/Nmnhjk1Ej</v>
      </c>
      <c r="R275" s="3" t="s">
        <v>1201</v>
      </c>
      <c r="S275" s="2" t="s">
        <v>31</v>
      </c>
      <c r="T275" t="s">
        <v>32</v>
      </c>
    </row>
    <row r="276" ht="23" customHeight="1" spans="1:20">
      <c r="A276" s="2">
        <v>275</v>
      </c>
      <c r="B276" s="3" t="s">
        <v>1206</v>
      </c>
      <c r="C276" s="2" t="s">
        <v>1207</v>
      </c>
      <c r="D276" s="2" t="s">
        <v>21</v>
      </c>
      <c r="E276" s="2" t="s">
        <v>22</v>
      </c>
      <c r="F276" s="2" t="s">
        <v>1208</v>
      </c>
      <c r="G276" s="2" t="s">
        <v>1209</v>
      </c>
      <c r="H276" s="2" t="s">
        <v>423</v>
      </c>
      <c r="I276" s="2" t="s">
        <v>26</v>
      </c>
      <c r="J276" s="2" t="s">
        <v>27</v>
      </c>
      <c r="K276" s="2" t="s">
        <v>28</v>
      </c>
      <c r="L276" s="2" t="s">
        <v>29</v>
      </c>
      <c r="M276" s="2" t="s">
        <v>29</v>
      </c>
      <c r="N276" s="2" t="s">
        <v>29</v>
      </c>
      <c r="O276" s="2" t="s">
        <v>29</v>
      </c>
      <c r="P276" s="2" t="s">
        <v>1210</v>
      </c>
      <c r="Q276" s="4" t="str">
        <f>HYPERLINK("http://weibo.com/1792289661/Nmn96rw3e")</f>
        <v>http://weibo.com/1792289661/Nmn96rw3e</v>
      </c>
      <c r="R276" s="3" t="s">
        <v>1206</v>
      </c>
      <c r="S276" s="2" t="s">
        <v>31</v>
      </c>
      <c r="T276" t="s">
        <v>32</v>
      </c>
    </row>
    <row r="277" ht="23" customHeight="1" spans="1:20">
      <c r="A277" s="2">
        <v>276</v>
      </c>
      <c r="B277" s="3" t="s">
        <v>887</v>
      </c>
      <c r="C277" s="2" t="s">
        <v>1211</v>
      </c>
      <c r="D277" s="2" t="s">
        <v>35</v>
      </c>
      <c r="E277" s="2" t="s">
        <v>22</v>
      </c>
      <c r="F277" s="2" t="s">
        <v>1212</v>
      </c>
      <c r="G277" s="2" t="s">
        <v>1213</v>
      </c>
      <c r="H277" s="2" t="s">
        <v>38</v>
      </c>
      <c r="I277" s="2" t="s">
        <v>26</v>
      </c>
      <c r="J277" s="2" t="s">
        <v>27</v>
      </c>
      <c r="K277" s="2" t="s">
        <v>28</v>
      </c>
      <c r="L277" s="2" t="s">
        <v>29</v>
      </c>
      <c r="M277" s="2" t="s">
        <v>29</v>
      </c>
      <c r="N277" s="2" t="s">
        <v>29</v>
      </c>
      <c r="O277" s="2" t="s">
        <v>29</v>
      </c>
      <c r="P277" s="2" t="s">
        <v>1214</v>
      </c>
      <c r="Q277" s="4" t="str">
        <f>HYPERLINK("http://weibo.com/6465235293/Nmn2E5hS5")</f>
        <v>http://weibo.com/6465235293/Nmn2E5hS5</v>
      </c>
      <c r="R277" s="3" t="s">
        <v>887</v>
      </c>
      <c r="S277" s="2" t="s">
        <v>31</v>
      </c>
      <c r="T277" t="s">
        <v>32</v>
      </c>
    </row>
    <row r="278" ht="23" customHeight="1" spans="1:20">
      <c r="A278" s="2">
        <v>277</v>
      </c>
      <c r="B278" s="3" t="s">
        <v>1215</v>
      </c>
      <c r="C278" s="2" t="s">
        <v>1216</v>
      </c>
      <c r="D278" s="2" t="s">
        <v>21</v>
      </c>
      <c r="E278" s="2" t="s">
        <v>22</v>
      </c>
      <c r="F278" s="2" t="s">
        <v>1217</v>
      </c>
      <c r="G278" s="2" t="s">
        <v>1218</v>
      </c>
      <c r="H278" s="2" t="s">
        <v>38</v>
      </c>
      <c r="I278" s="2" t="s">
        <v>26</v>
      </c>
      <c r="J278" s="2" t="s">
        <v>27</v>
      </c>
      <c r="K278" s="2" t="s">
        <v>28</v>
      </c>
      <c r="L278" s="2" t="s">
        <v>29</v>
      </c>
      <c r="M278" s="2" t="s">
        <v>29</v>
      </c>
      <c r="N278" s="2" t="s">
        <v>29</v>
      </c>
      <c r="O278" s="2" t="s">
        <v>29</v>
      </c>
      <c r="P278" s="2" t="s">
        <v>1219</v>
      </c>
      <c r="Q278" s="4" t="str">
        <f>HYPERLINK("http://weibo.com/5585929180/Nmn1RAj60")</f>
        <v>http://weibo.com/5585929180/Nmn1RAj60</v>
      </c>
      <c r="R278" s="3" t="s">
        <v>1215</v>
      </c>
      <c r="S278" s="2" t="s">
        <v>31</v>
      </c>
      <c r="T278" t="s">
        <v>32</v>
      </c>
    </row>
    <row r="279" ht="23" customHeight="1" spans="1:20">
      <c r="A279" s="2">
        <v>278</v>
      </c>
      <c r="B279" s="3" t="s">
        <v>1220</v>
      </c>
      <c r="C279" s="2" t="s">
        <v>1221</v>
      </c>
      <c r="D279" s="2" t="s">
        <v>35</v>
      </c>
      <c r="E279" s="2" t="s">
        <v>22</v>
      </c>
      <c r="F279" s="2" t="s">
        <v>1222</v>
      </c>
      <c r="G279" s="2" t="s">
        <v>1223</v>
      </c>
      <c r="H279" s="2" t="s">
        <v>255</v>
      </c>
      <c r="I279" s="2" t="s">
        <v>26</v>
      </c>
      <c r="J279" s="2" t="s">
        <v>27</v>
      </c>
      <c r="K279" s="2" t="s">
        <v>28</v>
      </c>
      <c r="L279" s="2" t="s">
        <v>29</v>
      </c>
      <c r="M279" s="2" t="s">
        <v>29</v>
      </c>
      <c r="N279" s="2" t="s">
        <v>29</v>
      </c>
      <c r="O279" s="2" t="s">
        <v>29</v>
      </c>
      <c r="P279" s="2" t="s">
        <v>1224</v>
      </c>
      <c r="Q279" s="4" t="str">
        <f>HYPERLINK("http://weibo.com/6244771899/NmmZja9r8")</f>
        <v>http://weibo.com/6244771899/NmmZja9r8</v>
      </c>
      <c r="R279" s="3" t="s">
        <v>1220</v>
      </c>
      <c r="S279" s="2" t="s">
        <v>31</v>
      </c>
      <c r="T279" t="s">
        <v>32</v>
      </c>
    </row>
    <row r="280" ht="23" customHeight="1" spans="1:20">
      <c r="A280" s="2">
        <v>279</v>
      </c>
      <c r="B280" s="3" t="s">
        <v>185</v>
      </c>
      <c r="C280" s="2" t="s">
        <v>1225</v>
      </c>
      <c r="D280" s="2" t="s">
        <v>35</v>
      </c>
      <c r="E280" s="2" t="s">
        <v>22</v>
      </c>
      <c r="F280" s="2" t="s">
        <v>1226</v>
      </c>
      <c r="G280" s="2" t="s">
        <v>1227</v>
      </c>
      <c r="H280" s="2" t="s">
        <v>176</v>
      </c>
      <c r="I280" s="2" t="s">
        <v>26</v>
      </c>
      <c r="J280" s="2" t="s">
        <v>27</v>
      </c>
      <c r="K280" s="2" t="s">
        <v>28</v>
      </c>
      <c r="L280" s="2" t="s">
        <v>29</v>
      </c>
      <c r="M280" s="2" t="s">
        <v>29</v>
      </c>
      <c r="N280" s="2" t="s">
        <v>29</v>
      </c>
      <c r="O280" s="2" t="s">
        <v>29</v>
      </c>
      <c r="P280" s="2" t="s">
        <v>690</v>
      </c>
      <c r="Q280" s="4" t="str">
        <f>HYPERLINK("http://weibo.com/7794392160/NmmOOxZW1")</f>
        <v>http://weibo.com/7794392160/NmmOOxZW1</v>
      </c>
      <c r="R280" s="3" t="s">
        <v>185</v>
      </c>
      <c r="S280" s="2" t="s">
        <v>31</v>
      </c>
      <c r="T280" t="s">
        <v>32</v>
      </c>
    </row>
    <row r="281" ht="23" customHeight="1" spans="1:20">
      <c r="A281" s="2">
        <v>280</v>
      </c>
      <c r="B281" s="3" t="s">
        <v>57</v>
      </c>
      <c r="C281" s="2" t="s">
        <v>1228</v>
      </c>
      <c r="D281" s="2" t="s">
        <v>35</v>
      </c>
      <c r="E281" s="2" t="s">
        <v>22</v>
      </c>
      <c r="F281" s="2" t="s">
        <v>1229</v>
      </c>
      <c r="G281" s="2" t="s">
        <v>1230</v>
      </c>
      <c r="H281" s="2" t="s">
        <v>260</v>
      </c>
      <c r="I281" s="2" t="s">
        <v>26</v>
      </c>
      <c r="J281" s="2" t="s">
        <v>27</v>
      </c>
      <c r="K281" s="2" t="s">
        <v>28</v>
      </c>
      <c r="L281" s="2" t="s">
        <v>29</v>
      </c>
      <c r="M281" s="2" t="s">
        <v>29</v>
      </c>
      <c r="N281" s="2" t="s">
        <v>29</v>
      </c>
      <c r="O281" s="2" t="s">
        <v>29</v>
      </c>
      <c r="P281" s="2" t="s">
        <v>663</v>
      </c>
      <c r="Q281" s="4" t="str">
        <f>HYPERLINK("http://weibo.com/6347627518/NmmO6pIn4")</f>
        <v>http://weibo.com/6347627518/NmmO6pIn4</v>
      </c>
      <c r="R281" s="3" t="s">
        <v>57</v>
      </c>
      <c r="S281" s="2" t="s">
        <v>31</v>
      </c>
      <c r="T281" t="s">
        <v>32</v>
      </c>
    </row>
    <row r="282" ht="23" customHeight="1" spans="1:20">
      <c r="A282" s="2">
        <v>281</v>
      </c>
      <c r="B282" s="3" t="s">
        <v>1231</v>
      </c>
      <c r="C282" s="2" t="s">
        <v>1232</v>
      </c>
      <c r="D282" s="2" t="s">
        <v>21</v>
      </c>
      <c r="E282" s="2" t="s">
        <v>22</v>
      </c>
      <c r="F282" s="2" t="s">
        <v>1233</v>
      </c>
      <c r="G282" s="2" t="s">
        <v>1234</v>
      </c>
      <c r="H282" s="2" t="s">
        <v>235</v>
      </c>
      <c r="I282" s="2" t="s">
        <v>26</v>
      </c>
      <c r="J282" s="2" t="s">
        <v>27</v>
      </c>
      <c r="K282" s="2" t="s">
        <v>28</v>
      </c>
      <c r="L282" s="2" t="s">
        <v>29</v>
      </c>
      <c r="M282" s="2" t="s">
        <v>29</v>
      </c>
      <c r="N282" s="2" t="s">
        <v>29</v>
      </c>
      <c r="O282" s="2" t="s">
        <v>29</v>
      </c>
      <c r="P282" s="2" t="s">
        <v>250</v>
      </c>
      <c r="Q282" s="4" t="str">
        <f>HYPERLINK("http://weibo.com/6118314125/NmmGA9KHA")</f>
        <v>http://weibo.com/6118314125/NmmGA9KHA</v>
      </c>
      <c r="R282" s="3" t="s">
        <v>1231</v>
      </c>
      <c r="S282" s="2" t="s">
        <v>31</v>
      </c>
      <c r="T282" t="s">
        <v>32</v>
      </c>
    </row>
    <row r="283" ht="23" customHeight="1" spans="1:20">
      <c r="A283" s="2">
        <v>282</v>
      </c>
      <c r="B283" s="3" t="s">
        <v>378</v>
      </c>
      <c r="C283" s="2" t="s">
        <v>1235</v>
      </c>
      <c r="D283" s="2" t="s">
        <v>35</v>
      </c>
      <c r="E283" s="2" t="s">
        <v>22</v>
      </c>
      <c r="F283" s="2" t="s">
        <v>1236</v>
      </c>
      <c r="G283" s="2" t="s">
        <v>1237</v>
      </c>
      <c r="H283" s="2" t="s">
        <v>260</v>
      </c>
      <c r="I283" s="2" t="s">
        <v>26</v>
      </c>
      <c r="J283" s="2" t="s">
        <v>27</v>
      </c>
      <c r="K283" s="2" t="s">
        <v>28</v>
      </c>
      <c r="L283" s="2" t="s">
        <v>29</v>
      </c>
      <c r="M283" s="2" t="s">
        <v>29</v>
      </c>
      <c r="N283" s="2" t="s">
        <v>29</v>
      </c>
      <c r="O283" s="2" t="s">
        <v>29</v>
      </c>
      <c r="P283" s="2" t="s">
        <v>56</v>
      </c>
      <c r="Q283" s="4" t="str">
        <f>HYPERLINK("http://weibo.com/7508154176/NmmynEl2y")</f>
        <v>http://weibo.com/7508154176/NmmynEl2y</v>
      </c>
      <c r="R283" s="3" t="s">
        <v>378</v>
      </c>
      <c r="S283" s="2" t="s">
        <v>31</v>
      </c>
      <c r="T283" t="s">
        <v>32</v>
      </c>
    </row>
    <row r="284" ht="23" customHeight="1" spans="1:20">
      <c r="A284" s="2">
        <v>283</v>
      </c>
      <c r="B284" s="3" t="s">
        <v>46</v>
      </c>
      <c r="C284" s="2" t="s">
        <v>1238</v>
      </c>
      <c r="D284" s="2" t="s">
        <v>35</v>
      </c>
      <c r="E284" s="2" t="s">
        <v>22</v>
      </c>
      <c r="F284" s="2" t="s">
        <v>1236</v>
      </c>
      <c r="G284" s="2" t="s">
        <v>1237</v>
      </c>
      <c r="H284" s="2" t="s">
        <v>260</v>
      </c>
      <c r="I284" s="2" t="s">
        <v>26</v>
      </c>
      <c r="J284" s="2" t="s">
        <v>27</v>
      </c>
      <c r="K284" s="2" t="s">
        <v>28</v>
      </c>
      <c r="L284" s="2" t="s">
        <v>29</v>
      </c>
      <c r="M284" s="2" t="s">
        <v>29</v>
      </c>
      <c r="N284" s="2" t="s">
        <v>29</v>
      </c>
      <c r="O284" s="2" t="s">
        <v>29</v>
      </c>
      <c r="P284" s="2" t="s">
        <v>56</v>
      </c>
      <c r="Q284" s="4" t="str">
        <f>HYPERLINK("http://weibo.com/7508154176/NmmyioE7R")</f>
        <v>http://weibo.com/7508154176/NmmyioE7R</v>
      </c>
      <c r="R284" s="3" t="s">
        <v>46</v>
      </c>
      <c r="S284" s="2" t="s">
        <v>31</v>
      </c>
      <c r="T284" t="s">
        <v>32</v>
      </c>
    </row>
    <row r="285" ht="23" customHeight="1" spans="1:20">
      <c r="A285" s="2">
        <v>284</v>
      </c>
      <c r="B285" s="3" t="s">
        <v>1239</v>
      </c>
      <c r="C285" s="2" t="s">
        <v>1240</v>
      </c>
      <c r="D285" s="2" t="s">
        <v>21</v>
      </c>
      <c r="E285" s="2" t="s">
        <v>22</v>
      </c>
      <c r="F285" s="2" t="s">
        <v>1241</v>
      </c>
      <c r="G285" s="2" t="s">
        <v>1242</v>
      </c>
      <c r="H285" s="2" t="s">
        <v>97</v>
      </c>
      <c r="I285" s="2" t="s">
        <v>26</v>
      </c>
      <c r="J285" s="2" t="s">
        <v>27</v>
      </c>
      <c r="K285" s="2" t="s">
        <v>28</v>
      </c>
      <c r="L285" s="2" t="s">
        <v>29</v>
      </c>
      <c r="M285" s="2" t="s">
        <v>29</v>
      </c>
      <c r="N285" s="2" t="s">
        <v>29</v>
      </c>
      <c r="O285" s="2" t="s">
        <v>29</v>
      </c>
      <c r="P285" s="2" t="s">
        <v>851</v>
      </c>
      <c r="Q285" s="4" t="str">
        <f>HYPERLINK("http://weibo.com/5621422103/Nmmxq0nNH")</f>
        <v>http://weibo.com/5621422103/Nmmxq0nNH</v>
      </c>
      <c r="R285" s="3" t="s">
        <v>1239</v>
      </c>
      <c r="S285" s="2" t="s">
        <v>31</v>
      </c>
      <c r="T285" t="s">
        <v>32</v>
      </c>
    </row>
    <row r="286" ht="23" customHeight="1" spans="1:20">
      <c r="A286" s="2">
        <v>285</v>
      </c>
      <c r="B286" s="3" t="s">
        <v>1243</v>
      </c>
      <c r="C286" s="2" t="s">
        <v>1244</v>
      </c>
      <c r="D286" s="2" t="s">
        <v>21</v>
      </c>
      <c r="E286" s="2" t="s">
        <v>22</v>
      </c>
      <c r="F286" s="2" t="s">
        <v>1245</v>
      </c>
      <c r="G286" s="2" t="s">
        <v>1246</v>
      </c>
      <c r="H286" s="2" t="s">
        <v>441</v>
      </c>
      <c r="I286" s="2" t="s">
        <v>26</v>
      </c>
      <c r="J286" s="2" t="s">
        <v>27</v>
      </c>
      <c r="K286" s="2" t="s">
        <v>28</v>
      </c>
      <c r="L286" s="2" t="s">
        <v>29</v>
      </c>
      <c r="M286" s="2" t="s">
        <v>29</v>
      </c>
      <c r="N286" s="2" t="s">
        <v>29</v>
      </c>
      <c r="O286" s="2" t="s">
        <v>29</v>
      </c>
      <c r="P286" s="2" t="s">
        <v>114</v>
      </c>
      <c r="Q286" s="4" t="str">
        <f>HYPERLINK("http://weibo.com/5797066676/Nmmvj53UY")</f>
        <v>http://weibo.com/5797066676/Nmmvj53UY</v>
      </c>
      <c r="R286" s="3" t="s">
        <v>1243</v>
      </c>
      <c r="S286" s="2" t="s">
        <v>31</v>
      </c>
      <c r="T286" t="s">
        <v>32</v>
      </c>
    </row>
    <row r="287" ht="23" customHeight="1" spans="1:20">
      <c r="A287" s="2">
        <v>286</v>
      </c>
      <c r="B287" s="3" t="s">
        <v>1247</v>
      </c>
      <c r="C287" s="2" t="s">
        <v>1248</v>
      </c>
      <c r="D287" s="2" t="s">
        <v>21</v>
      </c>
      <c r="E287" s="2" t="s">
        <v>22</v>
      </c>
      <c r="F287" s="2" t="s">
        <v>1249</v>
      </c>
      <c r="G287" s="2" t="s">
        <v>1250</v>
      </c>
      <c r="H287" s="2" t="s">
        <v>97</v>
      </c>
      <c r="I287" s="2" t="s">
        <v>26</v>
      </c>
      <c r="J287" s="2" t="s">
        <v>27</v>
      </c>
      <c r="K287" s="2" t="s">
        <v>28</v>
      </c>
      <c r="L287" s="2" t="s">
        <v>29</v>
      </c>
      <c r="M287" s="2" t="s">
        <v>29</v>
      </c>
      <c r="N287" s="2" t="s">
        <v>29</v>
      </c>
      <c r="O287" s="2" t="s">
        <v>29</v>
      </c>
      <c r="P287" s="2" t="s">
        <v>1251</v>
      </c>
      <c r="Q287" s="4" t="str">
        <f>HYPERLINK("http://weibo.com/2143459522/NmmtzqVn6")</f>
        <v>http://weibo.com/2143459522/NmmtzqVn6</v>
      </c>
      <c r="R287" s="3" t="s">
        <v>1247</v>
      </c>
      <c r="S287" s="2" t="s">
        <v>31</v>
      </c>
      <c r="T287" t="s">
        <v>32</v>
      </c>
    </row>
    <row r="288" ht="23" customHeight="1" spans="1:20">
      <c r="A288" s="2">
        <v>287</v>
      </c>
      <c r="B288" s="3" t="s">
        <v>51</v>
      </c>
      <c r="C288" s="2" t="s">
        <v>1252</v>
      </c>
      <c r="D288" s="2" t="s">
        <v>35</v>
      </c>
      <c r="E288" s="2" t="s">
        <v>22</v>
      </c>
      <c r="F288" s="2" t="s">
        <v>1253</v>
      </c>
      <c r="G288" s="2" t="s">
        <v>1254</v>
      </c>
      <c r="H288" s="2" t="s">
        <v>38</v>
      </c>
      <c r="I288" s="2" t="s">
        <v>26</v>
      </c>
      <c r="J288" s="2" t="s">
        <v>27</v>
      </c>
      <c r="K288" s="2" t="s">
        <v>28</v>
      </c>
      <c r="L288" s="2" t="s">
        <v>29</v>
      </c>
      <c r="M288" s="2" t="s">
        <v>29</v>
      </c>
      <c r="N288" s="2" t="s">
        <v>29</v>
      </c>
      <c r="O288" s="2" t="s">
        <v>29</v>
      </c>
      <c r="P288" s="2" t="s">
        <v>149</v>
      </c>
      <c r="Q288" s="4" t="str">
        <f>HYPERLINK("http://weibo.com/6577908971/NmmrB73dS")</f>
        <v>http://weibo.com/6577908971/NmmrB73dS</v>
      </c>
      <c r="R288" s="3" t="s">
        <v>51</v>
      </c>
      <c r="S288" s="2" t="s">
        <v>31</v>
      </c>
      <c r="T288" t="s">
        <v>32</v>
      </c>
    </row>
    <row r="289" ht="23" customHeight="1" spans="1:20">
      <c r="A289" s="2">
        <v>288</v>
      </c>
      <c r="B289" s="3" t="s">
        <v>46</v>
      </c>
      <c r="C289" s="2" t="s">
        <v>1255</v>
      </c>
      <c r="D289" s="2" t="s">
        <v>35</v>
      </c>
      <c r="E289" s="2" t="s">
        <v>22</v>
      </c>
      <c r="F289" s="2" t="s">
        <v>1256</v>
      </c>
      <c r="G289" s="2" t="s">
        <v>1257</v>
      </c>
      <c r="H289" s="2" t="s">
        <v>562</v>
      </c>
      <c r="I289" s="2" t="s">
        <v>26</v>
      </c>
      <c r="J289" s="2" t="s">
        <v>27</v>
      </c>
      <c r="K289" s="2" t="s">
        <v>28</v>
      </c>
      <c r="L289" s="2" t="s">
        <v>29</v>
      </c>
      <c r="M289" s="2" t="s">
        <v>29</v>
      </c>
      <c r="N289" s="2" t="s">
        <v>29</v>
      </c>
      <c r="O289" s="2" t="s">
        <v>29</v>
      </c>
      <c r="P289" s="2" t="s">
        <v>114</v>
      </c>
      <c r="Q289" s="4" t="str">
        <f>HYPERLINK("http://weibo.com/5600469100/NmmrcnbU0")</f>
        <v>http://weibo.com/5600469100/NmmrcnbU0</v>
      </c>
      <c r="R289" s="3" t="s">
        <v>46</v>
      </c>
      <c r="S289" s="2" t="s">
        <v>31</v>
      </c>
      <c r="T289" t="s">
        <v>32</v>
      </c>
    </row>
    <row r="290" ht="23" customHeight="1" spans="1:20">
      <c r="A290" s="2">
        <v>289</v>
      </c>
      <c r="B290" s="3" t="s">
        <v>185</v>
      </c>
      <c r="C290" s="2" t="s">
        <v>1258</v>
      </c>
      <c r="D290" s="2" t="s">
        <v>35</v>
      </c>
      <c r="E290" s="2" t="s">
        <v>22</v>
      </c>
      <c r="F290" s="2" t="s">
        <v>1259</v>
      </c>
      <c r="G290" s="2" t="s">
        <v>1260</v>
      </c>
      <c r="H290" s="2" t="s">
        <v>1188</v>
      </c>
      <c r="I290" s="2" t="s">
        <v>26</v>
      </c>
      <c r="J290" s="2" t="s">
        <v>27</v>
      </c>
      <c r="K290" s="2" t="s">
        <v>28</v>
      </c>
      <c r="L290" s="2" t="s">
        <v>29</v>
      </c>
      <c r="M290" s="2" t="s">
        <v>29</v>
      </c>
      <c r="N290" s="2" t="s">
        <v>29</v>
      </c>
      <c r="O290" s="2" t="s">
        <v>29</v>
      </c>
      <c r="P290" s="2" t="s">
        <v>29</v>
      </c>
      <c r="Q290" s="4" t="str">
        <f>HYPERLINK("http://weibo.com/6365250034/NmmnJbKnE")</f>
        <v>http://weibo.com/6365250034/NmmnJbKnE</v>
      </c>
      <c r="R290" s="3" t="s">
        <v>185</v>
      </c>
      <c r="S290" s="2" t="s">
        <v>31</v>
      </c>
      <c r="T290" t="s">
        <v>32</v>
      </c>
    </row>
    <row r="291" ht="23" customHeight="1" spans="1:20">
      <c r="A291" s="2">
        <v>290</v>
      </c>
      <c r="B291" s="3" t="s">
        <v>46</v>
      </c>
      <c r="C291" s="2" t="s">
        <v>1261</v>
      </c>
      <c r="D291" s="2" t="s">
        <v>35</v>
      </c>
      <c r="E291" s="2" t="s">
        <v>22</v>
      </c>
      <c r="F291" s="2" t="s">
        <v>1262</v>
      </c>
      <c r="G291" s="2" t="s">
        <v>1263</v>
      </c>
      <c r="H291" s="2" t="s">
        <v>38</v>
      </c>
      <c r="I291" s="2" t="s">
        <v>26</v>
      </c>
      <c r="J291" s="2" t="s">
        <v>27</v>
      </c>
      <c r="K291" s="2" t="s">
        <v>28</v>
      </c>
      <c r="L291" s="2" t="s">
        <v>29</v>
      </c>
      <c r="M291" s="2" t="s">
        <v>29</v>
      </c>
      <c r="N291" s="2" t="s">
        <v>29</v>
      </c>
      <c r="O291" s="2" t="s">
        <v>29</v>
      </c>
      <c r="P291" s="2" t="s">
        <v>677</v>
      </c>
      <c r="Q291" s="4" t="str">
        <f>HYPERLINK("http://weibo.com/5625516672/Nmmm2hIzY")</f>
        <v>http://weibo.com/5625516672/Nmmm2hIzY</v>
      </c>
      <c r="R291" s="3" t="s">
        <v>46</v>
      </c>
      <c r="S291" s="2" t="s">
        <v>31</v>
      </c>
      <c r="T291" t="s">
        <v>32</v>
      </c>
    </row>
    <row r="292" ht="23" customHeight="1" spans="1:20">
      <c r="A292" s="2">
        <v>291</v>
      </c>
      <c r="B292" s="3" t="s">
        <v>46</v>
      </c>
      <c r="C292" s="2" t="s">
        <v>1264</v>
      </c>
      <c r="D292" s="2" t="s">
        <v>35</v>
      </c>
      <c r="E292" s="2" t="s">
        <v>22</v>
      </c>
      <c r="F292" s="2" t="s">
        <v>1265</v>
      </c>
      <c r="G292" s="2" t="s">
        <v>1266</v>
      </c>
      <c r="H292" s="2" t="s">
        <v>80</v>
      </c>
      <c r="I292" s="2" t="s">
        <v>26</v>
      </c>
      <c r="J292" s="2" t="s">
        <v>27</v>
      </c>
      <c r="K292" s="2" t="s">
        <v>28</v>
      </c>
      <c r="L292" s="2" t="s">
        <v>29</v>
      </c>
      <c r="M292" s="2" t="s">
        <v>29</v>
      </c>
      <c r="N292" s="2" t="s">
        <v>29</v>
      </c>
      <c r="O292" s="2" t="s">
        <v>29</v>
      </c>
      <c r="P292" s="2" t="s">
        <v>109</v>
      </c>
      <c r="Q292" s="4" t="str">
        <f>HYPERLINK("http://weibo.com/6336576800/NmmlIx33l")</f>
        <v>http://weibo.com/6336576800/NmmlIx33l</v>
      </c>
      <c r="R292" s="3" t="s">
        <v>46</v>
      </c>
      <c r="S292" s="2" t="s">
        <v>31</v>
      </c>
      <c r="T292" t="s">
        <v>32</v>
      </c>
    </row>
    <row r="293" ht="23" customHeight="1" spans="1:20">
      <c r="A293" s="2">
        <v>292</v>
      </c>
      <c r="B293" s="3" t="s">
        <v>46</v>
      </c>
      <c r="C293" s="2" t="s">
        <v>1267</v>
      </c>
      <c r="D293" s="2" t="s">
        <v>35</v>
      </c>
      <c r="E293" s="2" t="s">
        <v>22</v>
      </c>
      <c r="F293" s="2" t="s">
        <v>1268</v>
      </c>
      <c r="G293" s="2" t="s">
        <v>1269</v>
      </c>
      <c r="H293" s="2" t="s">
        <v>128</v>
      </c>
      <c r="I293" s="2" t="s">
        <v>26</v>
      </c>
      <c r="J293" s="2" t="s">
        <v>27</v>
      </c>
      <c r="K293" s="2" t="s">
        <v>28</v>
      </c>
      <c r="L293" s="2" t="s">
        <v>29</v>
      </c>
      <c r="M293" s="2" t="s">
        <v>29</v>
      </c>
      <c r="N293" s="2" t="s">
        <v>29</v>
      </c>
      <c r="O293" s="2" t="s">
        <v>29</v>
      </c>
      <c r="P293" s="2" t="s">
        <v>572</v>
      </c>
      <c r="Q293" s="4" t="str">
        <f>HYPERLINK("http://weibo.com/6203316092/Nmml67iOj")</f>
        <v>http://weibo.com/6203316092/Nmml67iOj</v>
      </c>
      <c r="R293" s="3" t="s">
        <v>46</v>
      </c>
      <c r="S293" s="2" t="s">
        <v>31</v>
      </c>
      <c r="T293" t="s">
        <v>32</v>
      </c>
    </row>
    <row r="294" ht="23" customHeight="1" spans="1:20">
      <c r="A294" s="2">
        <v>293</v>
      </c>
      <c r="B294" s="3" t="s">
        <v>1270</v>
      </c>
      <c r="C294" s="2" t="s">
        <v>1271</v>
      </c>
      <c r="D294" s="2" t="s">
        <v>35</v>
      </c>
      <c r="E294" s="2" t="s">
        <v>22</v>
      </c>
      <c r="F294" s="2" t="s">
        <v>1272</v>
      </c>
      <c r="G294" s="2" t="s">
        <v>1273</v>
      </c>
      <c r="H294" s="2" t="s">
        <v>211</v>
      </c>
      <c r="I294" s="2" t="s">
        <v>26</v>
      </c>
      <c r="J294" s="2" t="s">
        <v>27</v>
      </c>
      <c r="K294" s="2" t="s">
        <v>28</v>
      </c>
      <c r="L294" s="2" t="s">
        <v>29</v>
      </c>
      <c r="M294" s="2" t="s">
        <v>29</v>
      </c>
      <c r="N294" s="2" t="s">
        <v>29</v>
      </c>
      <c r="O294" s="2" t="s">
        <v>29</v>
      </c>
      <c r="P294" s="2" t="s">
        <v>377</v>
      </c>
      <c r="Q294" s="4" t="str">
        <f>HYPERLINK("http://weibo.com/2687136751/Nmmkp3fTg")</f>
        <v>http://weibo.com/2687136751/Nmmkp3fTg</v>
      </c>
      <c r="R294" s="3" t="s">
        <v>1270</v>
      </c>
      <c r="S294" s="2" t="s">
        <v>31</v>
      </c>
      <c r="T294" t="s">
        <v>32</v>
      </c>
    </row>
    <row r="295" ht="23" customHeight="1" spans="1:20">
      <c r="A295" s="2">
        <v>294</v>
      </c>
      <c r="B295" s="3" t="s">
        <v>1274</v>
      </c>
      <c r="C295" s="2" t="s">
        <v>1275</v>
      </c>
      <c r="D295" s="2" t="s">
        <v>21</v>
      </c>
      <c r="E295" s="2" t="s">
        <v>22</v>
      </c>
      <c r="F295" s="2" t="s">
        <v>1276</v>
      </c>
      <c r="G295" s="2" t="s">
        <v>1277</v>
      </c>
      <c r="H295" s="2" t="s">
        <v>1278</v>
      </c>
      <c r="I295" s="2" t="s">
        <v>26</v>
      </c>
      <c r="J295" s="2" t="s">
        <v>27</v>
      </c>
      <c r="K295" s="2" t="s">
        <v>28</v>
      </c>
      <c r="L295" s="2" t="s">
        <v>29</v>
      </c>
      <c r="M295" s="2" t="s">
        <v>29</v>
      </c>
      <c r="N295" s="2" t="s">
        <v>29</v>
      </c>
      <c r="O295" s="2" t="s">
        <v>29</v>
      </c>
      <c r="P295" s="2" t="s">
        <v>300</v>
      </c>
      <c r="Q295" s="4" t="str">
        <f>HYPERLINK("http://weibo.com/6257212638/NmmjhfFGK")</f>
        <v>http://weibo.com/6257212638/NmmjhfFGK</v>
      </c>
      <c r="R295" s="3" t="s">
        <v>1274</v>
      </c>
      <c r="S295" s="2" t="s">
        <v>31</v>
      </c>
      <c r="T295" t="s">
        <v>32</v>
      </c>
    </row>
    <row r="296" ht="23" customHeight="1" spans="1:20">
      <c r="A296" s="2">
        <v>295</v>
      </c>
      <c r="B296" s="3" t="s">
        <v>1279</v>
      </c>
      <c r="C296" s="2" t="s">
        <v>1280</v>
      </c>
      <c r="D296" s="2" t="s">
        <v>21</v>
      </c>
      <c r="E296" s="2" t="s">
        <v>22</v>
      </c>
      <c r="F296" s="2" t="s">
        <v>1281</v>
      </c>
      <c r="G296" s="2" t="s">
        <v>1282</v>
      </c>
      <c r="H296" s="2" t="s">
        <v>80</v>
      </c>
      <c r="I296" s="2" t="s">
        <v>26</v>
      </c>
      <c r="J296" s="2" t="s">
        <v>27</v>
      </c>
      <c r="K296" s="2" t="s">
        <v>28</v>
      </c>
      <c r="L296" s="2" t="s">
        <v>29</v>
      </c>
      <c r="M296" s="2" t="s">
        <v>29</v>
      </c>
      <c r="N296" s="2" t="s">
        <v>29</v>
      </c>
      <c r="O296" s="2" t="s">
        <v>29</v>
      </c>
      <c r="P296" s="2" t="s">
        <v>92</v>
      </c>
      <c r="Q296" s="4" t="str">
        <f>HYPERLINK("http://weibo.com/6180263199/Nmmj5c6WS")</f>
        <v>http://weibo.com/6180263199/Nmmj5c6WS</v>
      </c>
      <c r="R296" s="3" t="s">
        <v>1279</v>
      </c>
      <c r="S296" s="2" t="s">
        <v>31</v>
      </c>
      <c r="T296" t="s">
        <v>32</v>
      </c>
    </row>
    <row r="297" ht="23" customHeight="1" spans="1:20">
      <c r="A297" s="2">
        <v>296</v>
      </c>
      <c r="B297" s="3" t="s">
        <v>1283</v>
      </c>
      <c r="C297" s="2" t="s">
        <v>1284</v>
      </c>
      <c r="D297" s="2" t="s">
        <v>35</v>
      </c>
      <c r="E297" s="2" t="s">
        <v>22</v>
      </c>
      <c r="F297" s="2" t="s">
        <v>1285</v>
      </c>
      <c r="G297" s="2" t="s">
        <v>1286</v>
      </c>
      <c r="H297" s="2" t="s">
        <v>25</v>
      </c>
      <c r="I297" s="2" t="s">
        <v>26</v>
      </c>
      <c r="J297" s="2" t="s">
        <v>27</v>
      </c>
      <c r="K297" s="2" t="s">
        <v>28</v>
      </c>
      <c r="L297" s="2" t="s">
        <v>29</v>
      </c>
      <c r="M297" s="2" t="s">
        <v>29</v>
      </c>
      <c r="N297" s="2" t="s">
        <v>29</v>
      </c>
      <c r="O297" s="2" t="s">
        <v>29</v>
      </c>
      <c r="P297" s="2" t="s">
        <v>1287</v>
      </c>
      <c r="Q297" s="4" t="str">
        <f>HYPERLINK("http://weibo.com/3237145171/NmmiRx4Nu")</f>
        <v>http://weibo.com/3237145171/NmmiRx4Nu</v>
      </c>
      <c r="R297" s="3" t="s">
        <v>1283</v>
      </c>
      <c r="S297" s="2" t="s">
        <v>31</v>
      </c>
      <c r="T297" t="s">
        <v>32</v>
      </c>
    </row>
    <row r="298" ht="23" customHeight="1" spans="1:20">
      <c r="A298" s="2">
        <v>297</v>
      </c>
      <c r="B298" s="3" t="s">
        <v>46</v>
      </c>
      <c r="C298" s="2" t="s">
        <v>1288</v>
      </c>
      <c r="D298" s="2" t="s">
        <v>35</v>
      </c>
      <c r="E298" s="2" t="s">
        <v>22</v>
      </c>
      <c r="F298" s="2" t="s">
        <v>1289</v>
      </c>
      <c r="G298" s="2" t="s">
        <v>1290</v>
      </c>
      <c r="H298" s="2" t="s">
        <v>38</v>
      </c>
      <c r="I298" s="2" t="s">
        <v>26</v>
      </c>
      <c r="J298" s="2" t="s">
        <v>27</v>
      </c>
      <c r="K298" s="2" t="s">
        <v>28</v>
      </c>
      <c r="L298" s="2" t="s">
        <v>29</v>
      </c>
      <c r="M298" s="2" t="s">
        <v>29</v>
      </c>
      <c r="N298" s="2" t="s">
        <v>29</v>
      </c>
      <c r="O298" s="2" t="s">
        <v>29</v>
      </c>
      <c r="P298" s="2" t="s">
        <v>29</v>
      </c>
      <c r="Q298" s="4" t="str">
        <f>HYPERLINK("http://weibo.com/7838534045/NmmgE7Vwr")</f>
        <v>http://weibo.com/7838534045/NmmgE7Vwr</v>
      </c>
      <c r="R298" s="3" t="s">
        <v>46</v>
      </c>
      <c r="S298" s="2" t="s">
        <v>31</v>
      </c>
      <c r="T298" t="s">
        <v>32</v>
      </c>
    </row>
    <row r="299" ht="23" customHeight="1" spans="1:20">
      <c r="A299" s="2">
        <v>298</v>
      </c>
      <c r="B299" s="3" t="s">
        <v>46</v>
      </c>
      <c r="C299" s="2" t="s">
        <v>1291</v>
      </c>
      <c r="D299" s="2" t="s">
        <v>35</v>
      </c>
      <c r="E299" s="2" t="s">
        <v>22</v>
      </c>
      <c r="F299" s="2" t="s">
        <v>1292</v>
      </c>
      <c r="G299" s="2" t="s">
        <v>1293</v>
      </c>
      <c r="H299" s="2" t="s">
        <v>44</v>
      </c>
      <c r="I299" s="2" t="s">
        <v>26</v>
      </c>
      <c r="J299" s="2" t="s">
        <v>27</v>
      </c>
      <c r="K299" s="2" t="s">
        <v>28</v>
      </c>
      <c r="L299" s="2" t="s">
        <v>29</v>
      </c>
      <c r="M299" s="2" t="s">
        <v>29</v>
      </c>
      <c r="N299" s="2" t="s">
        <v>29</v>
      </c>
      <c r="O299" s="2" t="s">
        <v>29</v>
      </c>
      <c r="P299" s="2" t="s">
        <v>71</v>
      </c>
      <c r="Q299" s="4" t="str">
        <f>HYPERLINK("http://weibo.com/7475100209/NmmfZhQOt")</f>
        <v>http://weibo.com/7475100209/NmmfZhQOt</v>
      </c>
      <c r="R299" s="3" t="s">
        <v>46</v>
      </c>
      <c r="S299" s="2" t="s">
        <v>31</v>
      </c>
      <c r="T299" t="s">
        <v>32</v>
      </c>
    </row>
    <row r="300" ht="23" customHeight="1" spans="1:20">
      <c r="A300" s="2">
        <v>299</v>
      </c>
      <c r="B300" s="3" t="s">
        <v>546</v>
      </c>
      <c r="C300" s="2" t="s">
        <v>1294</v>
      </c>
      <c r="D300" s="2" t="s">
        <v>35</v>
      </c>
      <c r="E300" s="2" t="s">
        <v>22</v>
      </c>
      <c r="F300" s="2" t="s">
        <v>1295</v>
      </c>
      <c r="G300" s="2" t="s">
        <v>1296</v>
      </c>
      <c r="H300" s="2" t="s">
        <v>376</v>
      </c>
      <c r="I300" s="2" t="s">
        <v>26</v>
      </c>
      <c r="J300" s="2" t="s">
        <v>27</v>
      </c>
      <c r="K300" s="2" t="s">
        <v>28</v>
      </c>
      <c r="L300" s="2" t="s">
        <v>29</v>
      </c>
      <c r="M300" s="2" t="s">
        <v>29</v>
      </c>
      <c r="N300" s="2" t="s">
        <v>29</v>
      </c>
      <c r="O300" s="2" t="s">
        <v>29</v>
      </c>
      <c r="P300" s="2" t="s">
        <v>1035</v>
      </c>
      <c r="Q300" s="4" t="str">
        <f>HYPERLINK("http://weibo.com/7477622106/NmmfP0LEZ")</f>
        <v>http://weibo.com/7477622106/NmmfP0LEZ</v>
      </c>
      <c r="R300" s="3" t="s">
        <v>546</v>
      </c>
      <c r="S300" s="2" t="s">
        <v>31</v>
      </c>
      <c r="T300" t="s">
        <v>32</v>
      </c>
    </row>
    <row r="301" ht="23" customHeight="1" spans="1:20">
      <c r="A301" s="2">
        <v>300</v>
      </c>
      <c r="B301" s="3" t="s">
        <v>194</v>
      </c>
      <c r="C301" s="2" t="s">
        <v>1297</v>
      </c>
      <c r="D301" s="2" t="s">
        <v>35</v>
      </c>
      <c r="E301" s="2" t="s">
        <v>22</v>
      </c>
      <c r="F301" s="2" t="s">
        <v>1298</v>
      </c>
      <c r="G301" s="2" t="s">
        <v>1299</v>
      </c>
      <c r="H301" s="2" t="s">
        <v>91</v>
      </c>
      <c r="I301" s="2" t="s">
        <v>26</v>
      </c>
      <c r="J301" s="2" t="s">
        <v>27</v>
      </c>
      <c r="K301" s="2" t="s">
        <v>28</v>
      </c>
      <c r="L301" s="2" t="s">
        <v>29</v>
      </c>
      <c r="M301" s="2" t="s">
        <v>29</v>
      </c>
      <c r="N301" s="2" t="s">
        <v>29</v>
      </c>
      <c r="O301" s="2" t="s">
        <v>29</v>
      </c>
      <c r="P301" s="2" t="s">
        <v>271</v>
      </c>
      <c r="Q301" s="4" t="str">
        <f>HYPERLINK("http://weibo.com/3874893964/NmmfHBfCI")</f>
        <v>http://weibo.com/3874893964/NmmfHBfCI</v>
      </c>
      <c r="R301" s="3" t="s">
        <v>194</v>
      </c>
      <c r="S301" s="2" t="s">
        <v>31</v>
      </c>
      <c r="T301" t="s">
        <v>32</v>
      </c>
    </row>
    <row r="302" ht="23" customHeight="1" spans="1:20">
      <c r="A302" s="2">
        <v>301</v>
      </c>
      <c r="B302" s="3" t="s">
        <v>955</v>
      </c>
      <c r="C302" s="2" t="s">
        <v>1300</v>
      </c>
      <c r="D302" s="2" t="s">
        <v>35</v>
      </c>
      <c r="E302" s="2" t="s">
        <v>22</v>
      </c>
      <c r="F302" s="2" t="s">
        <v>1301</v>
      </c>
      <c r="G302" s="2" t="s">
        <v>1302</v>
      </c>
      <c r="H302" s="2" t="s">
        <v>38</v>
      </c>
      <c r="I302" s="2" t="s">
        <v>26</v>
      </c>
      <c r="J302" s="2" t="s">
        <v>27</v>
      </c>
      <c r="K302" s="2" t="s">
        <v>28</v>
      </c>
      <c r="L302" s="2" t="s">
        <v>29</v>
      </c>
      <c r="M302" s="2" t="s">
        <v>29</v>
      </c>
      <c r="N302" s="2" t="s">
        <v>29</v>
      </c>
      <c r="O302" s="2" t="s">
        <v>29</v>
      </c>
      <c r="P302" s="2" t="s">
        <v>799</v>
      </c>
      <c r="Q302" s="4" t="str">
        <f>HYPERLINK("http://weibo.com/2439066463/NmmcEyObP")</f>
        <v>http://weibo.com/2439066463/NmmcEyObP</v>
      </c>
      <c r="R302" s="3" t="s">
        <v>955</v>
      </c>
      <c r="S302" s="2" t="s">
        <v>31</v>
      </c>
      <c r="T302" t="s">
        <v>32</v>
      </c>
    </row>
    <row r="303" ht="23" customHeight="1" spans="1:20">
      <c r="A303" s="2">
        <v>302</v>
      </c>
      <c r="B303" s="3" t="s">
        <v>1303</v>
      </c>
      <c r="C303" s="2" t="s">
        <v>1304</v>
      </c>
      <c r="D303" s="2" t="s">
        <v>21</v>
      </c>
      <c r="E303" s="2" t="s">
        <v>22</v>
      </c>
      <c r="F303" s="2" t="s">
        <v>1305</v>
      </c>
      <c r="G303" s="2" t="s">
        <v>1306</v>
      </c>
      <c r="H303" s="2" t="s">
        <v>423</v>
      </c>
      <c r="I303" s="2" t="s">
        <v>26</v>
      </c>
      <c r="J303" s="2" t="s">
        <v>27</v>
      </c>
      <c r="K303" s="2" t="s">
        <v>28</v>
      </c>
      <c r="L303" s="2" t="s">
        <v>29</v>
      </c>
      <c r="M303" s="2" t="s">
        <v>29</v>
      </c>
      <c r="N303" s="2" t="s">
        <v>29</v>
      </c>
      <c r="O303" s="2" t="s">
        <v>29</v>
      </c>
      <c r="P303" s="2" t="s">
        <v>1307</v>
      </c>
      <c r="Q303" s="4" t="str">
        <f>HYPERLINK("http://weibo.com/2395126754/Nmmcv5sOg")</f>
        <v>http://weibo.com/2395126754/Nmmcv5sOg</v>
      </c>
      <c r="R303" s="3" t="s">
        <v>1303</v>
      </c>
      <c r="S303" s="2" t="s">
        <v>31</v>
      </c>
      <c r="T303" t="s">
        <v>32</v>
      </c>
    </row>
    <row r="304" ht="23" customHeight="1" spans="1:20">
      <c r="A304" s="2">
        <v>303</v>
      </c>
      <c r="B304" s="3" t="s">
        <v>1308</v>
      </c>
      <c r="C304" s="2" t="s">
        <v>1309</v>
      </c>
      <c r="D304" s="2" t="s">
        <v>21</v>
      </c>
      <c r="E304" s="2" t="s">
        <v>22</v>
      </c>
      <c r="F304" s="2" t="s">
        <v>1310</v>
      </c>
      <c r="G304" s="2" t="s">
        <v>1311</v>
      </c>
      <c r="H304" s="2" t="s">
        <v>80</v>
      </c>
      <c r="I304" s="2" t="s">
        <v>26</v>
      </c>
      <c r="J304" s="2" t="s">
        <v>27</v>
      </c>
      <c r="K304" s="2" t="s">
        <v>28</v>
      </c>
      <c r="L304" s="2" t="s">
        <v>29</v>
      </c>
      <c r="M304" s="2" t="s">
        <v>29</v>
      </c>
      <c r="N304" s="2" t="s">
        <v>29</v>
      </c>
      <c r="O304" s="2" t="s">
        <v>29</v>
      </c>
      <c r="P304" s="2" t="s">
        <v>221</v>
      </c>
      <c r="Q304" s="4" t="str">
        <f>HYPERLINK("http://weibo.com/6272293203/Nmmcdg5SO")</f>
        <v>http://weibo.com/6272293203/Nmmcdg5SO</v>
      </c>
      <c r="R304" s="3" t="s">
        <v>1308</v>
      </c>
      <c r="S304" s="2" t="s">
        <v>31</v>
      </c>
      <c r="T304" t="s">
        <v>32</v>
      </c>
    </row>
    <row r="305" ht="23" customHeight="1" spans="1:20">
      <c r="A305" s="2">
        <v>304</v>
      </c>
      <c r="B305" s="3" t="s">
        <v>1312</v>
      </c>
      <c r="C305" s="2" t="s">
        <v>1313</v>
      </c>
      <c r="D305" s="2" t="s">
        <v>35</v>
      </c>
      <c r="E305" s="2" t="s">
        <v>22</v>
      </c>
      <c r="F305" s="2" t="s">
        <v>1314</v>
      </c>
      <c r="G305" s="2" t="s">
        <v>1315</v>
      </c>
      <c r="H305" s="2" t="s">
        <v>154</v>
      </c>
      <c r="I305" s="2" t="s">
        <v>26</v>
      </c>
      <c r="J305" s="2" t="s">
        <v>27</v>
      </c>
      <c r="K305" s="2" t="s">
        <v>28</v>
      </c>
      <c r="L305" s="2" t="s">
        <v>29</v>
      </c>
      <c r="M305" s="2" t="s">
        <v>29</v>
      </c>
      <c r="N305" s="2" t="s">
        <v>29</v>
      </c>
      <c r="O305" s="2" t="s">
        <v>29</v>
      </c>
      <c r="P305" s="2" t="s">
        <v>650</v>
      </c>
      <c r="Q305" s="4" t="str">
        <f>HYPERLINK("http://weibo.com/6270737098/NmmbR7xLF")</f>
        <v>http://weibo.com/6270737098/NmmbR7xLF</v>
      </c>
      <c r="R305" s="3" t="s">
        <v>1312</v>
      </c>
      <c r="S305" s="2" t="s">
        <v>31</v>
      </c>
      <c r="T305" t="s">
        <v>32</v>
      </c>
    </row>
    <row r="306" ht="23" customHeight="1" spans="1:20">
      <c r="A306" s="2">
        <v>305</v>
      </c>
      <c r="B306" s="3" t="s">
        <v>1316</v>
      </c>
      <c r="C306" s="2" t="s">
        <v>1317</v>
      </c>
      <c r="D306" s="2" t="s">
        <v>35</v>
      </c>
      <c r="E306" s="2" t="s">
        <v>22</v>
      </c>
      <c r="F306" s="2" t="s">
        <v>1318</v>
      </c>
      <c r="G306" s="2" t="s">
        <v>1319</v>
      </c>
      <c r="H306" s="2" t="s">
        <v>80</v>
      </c>
      <c r="I306" s="2" t="s">
        <v>26</v>
      </c>
      <c r="J306" s="2" t="s">
        <v>27</v>
      </c>
      <c r="K306" s="2" t="s">
        <v>28</v>
      </c>
      <c r="L306" s="2" t="s">
        <v>29</v>
      </c>
      <c r="M306" s="2" t="s">
        <v>29</v>
      </c>
      <c r="N306" s="2" t="s">
        <v>29</v>
      </c>
      <c r="O306" s="2" t="s">
        <v>29</v>
      </c>
      <c r="P306" s="2" t="s">
        <v>1320</v>
      </c>
      <c r="Q306" s="4" t="str">
        <f>HYPERLINK("http://weibo.com/7395458006/NmmbOdvY4")</f>
        <v>http://weibo.com/7395458006/NmmbOdvY4</v>
      </c>
      <c r="R306" s="3" t="s">
        <v>1316</v>
      </c>
      <c r="S306" s="2" t="s">
        <v>31</v>
      </c>
      <c r="T306" t="s">
        <v>32</v>
      </c>
    </row>
    <row r="307" ht="23" customHeight="1" spans="1:20">
      <c r="A307" s="2">
        <v>306</v>
      </c>
      <c r="B307" s="3" t="s">
        <v>1321</v>
      </c>
      <c r="C307" s="2" t="s">
        <v>1322</v>
      </c>
      <c r="D307" s="2" t="s">
        <v>35</v>
      </c>
      <c r="E307" s="2" t="s">
        <v>22</v>
      </c>
      <c r="F307" s="2" t="s">
        <v>1323</v>
      </c>
      <c r="G307" s="2" t="s">
        <v>1324</v>
      </c>
      <c r="H307" s="2" t="s">
        <v>38</v>
      </c>
      <c r="I307" s="2" t="s">
        <v>26</v>
      </c>
      <c r="J307" s="2" t="s">
        <v>27</v>
      </c>
      <c r="K307" s="2" t="s">
        <v>28</v>
      </c>
      <c r="L307" s="2" t="s">
        <v>29</v>
      </c>
      <c r="M307" s="2" t="s">
        <v>29</v>
      </c>
      <c r="N307" s="2" t="s">
        <v>29</v>
      </c>
      <c r="O307" s="2" t="s">
        <v>29</v>
      </c>
      <c r="P307" s="2" t="s">
        <v>658</v>
      </c>
      <c r="Q307" s="4" t="str">
        <f>HYPERLINK("http://weibo.com/7799916709/NmmbqBcFe")</f>
        <v>http://weibo.com/7799916709/NmmbqBcFe</v>
      </c>
      <c r="R307" s="3" t="s">
        <v>1321</v>
      </c>
      <c r="S307" s="2" t="s">
        <v>31</v>
      </c>
      <c r="T307" t="s">
        <v>32</v>
      </c>
    </row>
    <row r="308" ht="23" customHeight="1" spans="1:20">
      <c r="A308" s="2">
        <v>307</v>
      </c>
      <c r="B308" s="3" t="s">
        <v>1325</v>
      </c>
      <c r="C308" s="2" t="s">
        <v>1326</v>
      </c>
      <c r="D308" s="2" t="s">
        <v>21</v>
      </c>
      <c r="E308" s="2" t="s">
        <v>22</v>
      </c>
      <c r="F308" s="2" t="s">
        <v>1327</v>
      </c>
      <c r="G308" s="2" t="s">
        <v>1328</v>
      </c>
      <c r="H308" s="2" t="s">
        <v>441</v>
      </c>
      <c r="I308" s="2" t="s">
        <v>26</v>
      </c>
      <c r="J308" s="2" t="s">
        <v>27</v>
      </c>
      <c r="K308" s="2" t="s">
        <v>28</v>
      </c>
      <c r="L308" s="2" t="s">
        <v>29</v>
      </c>
      <c r="M308" s="2" t="s">
        <v>29</v>
      </c>
      <c r="N308" s="2" t="s">
        <v>29</v>
      </c>
      <c r="O308" s="2" t="s">
        <v>29</v>
      </c>
      <c r="P308" s="2" t="s">
        <v>1329</v>
      </c>
      <c r="Q308" s="4" t="str">
        <f>HYPERLINK("http://weibo.com/7438710284/Nmmaz1LXU")</f>
        <v>http://weibo.com/7438710284/Nmmaz1LXU</v>
      </c>
      <c r="R308" s="3" t="s">
        <v>1325</v>
      </c>
      <c r="S308" s="2" t="s">
        <v>31</v>
      </c>
      <c r="T308" t="s">
        <v>32</v>
      </c>
    </row>
    <row r="309" ht="23" customHeight="1" spans="1:20">
      <c r="A309" s="2">
        <v>308</v>
      </c>
      <c r="B309" s="3" t="s">
        <v>46</v>
      </c>
      <c r="C309" s="2" t="s">
        <v>1330</v>
      </c>
      <c r="D309" s="2" t="s">
        <v>35</v>
      </c>
      <c r="E309" s="2" t="s">
        <v>22</v>
      </c>
      <c r="F309" s="2" t="s">
        <v>1331</v>
      </c>
      <c r="G309" s="2" t="s">
        <v>1332</v>
      </c>
      <c r="H309" s="2" t="s">
        <v>376</v>
      </c>
      <c r="I309" s="2" t="s">
        <v>26</v>
      </c>
      <c r="J309" s="2" t="s">
        <v>27</v>
      </c>
      <c r="K309" s="2" t="s">
        <v>28</v>
      </c>
      <c r="L309" s="2" t="s">
        <v>29</v>
      </c>
      <c r="M309" s="2" t="s">
        <v>29</v>
      </c>
      <c r="N309" s="2" t="s">
        <v>29</v>
      </c>
      <c r="O309" s="2" t="s">
        <v>29</v>
      </c>
      <c r="P309" s="2" t="s">
        <v>76</v>
      </c>
      <c r="Q309" s="4" t="str">
        <f>HYPERLINK("http://weibo.com/5939198977/Nmm9ixeVV")</f>
        <v>http://weibo.com/5939198977/Nmm9ixeVV</v>
      </c>
      <c r="R309" s="3" t="s">
        <v>46</v>
      </c>
      <c r="S309" s="2" t="s">
        <v>31</v>
      </c>
      <c r="T309" t="s">
        <v>32</v>
      </c>
    </row>
    <row r="310" ht="23" customHeight="1" spans="1:20">
      <c r="A310" s="2">
        <v>309</v>
      </c>
      <c r="B310" s="3" t="s">
        <v>1333</v>
      </c>
      <c r="C310" s="2" t="s">
        <v>1334</v>
      </c>
      <c r="D310" s="2" t="s">
        <v>21</v>
      </c>
      <c r="E310" s="2" t="s">
        <v>22</v>
      </c>
      <c r="F310" s="2" t="s">
        <v>1335</v>
      </c>
      <c r="G310" s="2" t="s">
        <v>1336</v>
      </c>
      <c r="H310" s="2" t="s">
        <v>25</v>
      </c>
      <c r="I310" s="2" t="s">
        <v>26</v>
      </c>
      <c r="J310" s="2" t="s">
        <v>27</v>
      </c>
      <c r="K310" s="2" t="s">
        <v>28</v>
      </c>
      <c r="L310" s="2" t="s">
        <v>29</v>
      </c>
      <c r="M310" s="2" t="s">
        <v>29</v>
      </c>
      <c r="N310" s="2" t="s">
        <v>29</v>
      </c>
      <c r="O310" s="2" t="s">
        <v>29</v>
      </c>
      <c r="P310" s="2" t="s">
        <v>1155</v>
      </c>
      <c r="Q310" s="4" t="str">
        <f>HYPERLINK("http://weibo.com/6522436874/Nmm8Ya4GN")</f>
        <v>http://weibo.com/6522436874/Nmm8Ya4GN</v>
      </c>
      <c r="R310" s="3" t="s">
        <v>1333</v>
      </c>
      <c r="S310" s="2" t="s">
        <v>31</v>
      </c>
      <c r="T310" t="s">
        <v>32</v>
      </c>
    </row>
    <row r="311" ht="23" customHeight="1" spans="1:20">
      <c r="A311" s="2">
        <v>310</v>
      </c>
      <c r="B311" s="3" t="s">
        <v>1337</v>
      </c>
      <c r="C311" s="2" t="s">
        <v>1338</v>
      </c>
      <c r="D311" s="2" t="s">
        <v>21</v>
      </c>
      <c r="E311" s="2" t="s">
        <v>22</v>
      </c>
      <c r="F311" s="2" t="s">
        <v>1339</v>
      </c>
      <c r="G311" s="2" t="s">
        <v>1340</v>
      </c>
      <c r="H311" s="2" t="s">
        <v>128</v>
      </c>
      <c r="I311" s="2" t="s">
        <v>26</v>
      </c>
      <c r="J311" s="2" t="s">
        <v>27</v>
      </c>
      <c r="K311" s="2" t="s">
        <v>28</v>
      </c>
      <c r="L311" s="2" t="s">
        <v>29</v>
      </c>
      <c r="M311" s="2" t="s">
        <v>29</v>
      </c>
      <c r="N311" s="2" t="s">
        <v>29</v>
      </c>
      <c r="O311" s="2" t="s">
        <v>29</v>
      </c>
      <c r="P311" s="2" t="s">
        <v>1341</v>
      </c>
      <c r="Q311" s="4" t="str">
        <f>HYPERLINK("http://weibo.com/1781173095/Nmm6QxC0M")</f>
        <v>http://weibo.com/1781173095/Nmm6QxC0M</v>
      </c>
      <c r="R311" s="3" t="s">
        <v>1337</v>
      </c>
      <c r="S311" s="2" t="s">
        <v>31</v>
      </c>
      <c r="T311" t="s">
        <v>32</v>
      </c>
    </row>
    <row r="312" ht="23" customHeight="1" spans="1:20">
      <c r="A312" s="2">
        <v>311</v>
      </c>
      <c r="B312" s="3" t="s">
        <v>1342</v>
      </c>
      <c r="C312" s="2" t="s">
        <v>1343</v>
      </c>
      <c r="D312" s="2" t="s">
        <v>21</v>
      </c>
      <c r="E312" s="2" t="s">
        <v>22</v>
      </c>
      <c r="F312" s="2" t="s">
        <v>1344</v>
      </c>
      <c r="G312" s="2" t="s">
        <v>1345</v>
      </c>
      <c r="H312" s="2" t="s">
        <v>154</v>
      </c>
      <c r="I312" s="2" t="s">
        <v>26</v>
      </c>
      <c r="J312" s="2" t="s">
        <v>27</v>
      </c>
      <c r="K312" s="2" t="s">
        <v>28</v>
      </c>
      <c r="L312" s="2" t="s">
        <v>29</v>
      </c>
      <c r="M312" s="2" t="s">
        <v>29</v>
      </c>
      <c r="N312" s="2" t="s">
        <v>29</v>
      </c>
      <c r="O312" s="2" t="s">
        <v>29</v>
      </c>
      <c r="P312" s="2" t="s">
        <v>911</v>
      </c>
      <c r="Q312" s="4" t="str">
        <f>HYPERLINK("http://weibo.com/6737950144/Nmm5Uquuh")</f>
        <v>http://weibo.com/6737950144/Nmm5Uquuh</v>
      </c>
      <c r="R312" s="3" t="s">
        <v>1342</v>
      </c>
      <c r="S312" s="2" t="s">
        <v>31</v>
      </c>
      <c r="T312" t="s">
        <v>32</v>
      </c>
    </row>
    <row r="313" ht="23" customHeight="1" spans="1:20">
      <c r="A313" s="2">
        <v>312</v>
      </c>
      <c r="B313" s="3" t="s">
        <v>1346</v>
      </c>
      <c r="C313" s="2" t="s">
        <v>1347</v>
      </c>
      <c r="D313" s="2" t="s">
        <v>21</v>
      </c>
      <c r="E313" s="2" t="s">
        <v>22</v>
      </c>
      <c r="F313" s="2" t="s">
        <v>1348</v>
      </c>
      <c r="G313" s="2" t="s">
        <v>1349</v>
      </c>
      <c r="H313" s="2" t="s">
        <v>128</v>
      </c>
      <c r="I313" s="2" t="s">
        <v>26</v>
      </c>
      <c r="J313" s="2" t="s">
        <v>27</v>
      </c>
      <c r="K313" s="2" t="s">
        <v>28</v>
      </c>
      <c r="L313" s="2" t="s">
        <v>29</v>
      </c>
      <c r="M313" s="2" t="s">
        <v>29</v>
      </c>
      <c r="N313" s="2" t="s">
        <v>29</v>
      </c>
      <c r="O313" s="2" t="s">
        <v>29</v>
      </c>
      <c r="P313" s="2" t="s">
        <v>1350</v>
      </c>
      <c r="Q313" s="4" t="str">
        <f>HYPERLINK("http://weibo.com/3802946690/Nmm5woTOk")</f>
        <v>http://weibo.com/3802946690/Nmm5woTOk</v>
      </c>
      <c r="R313" s="3" t="s">
        <v>1346</v>
      </c>
      <c r="S313" s="2" t="s">
        <v>31</v>
      </c>
      <c r="T313" t="s">
        <v>32</v>
      </c>
    </row>
    <row r="314" ht="23" customHeight="1" spans="1:20">
      <c r="A314" s="2">
        <v>313</v>
      </c>
      <c r="B314" s="3" t="s">
        <v>1351</v>
      </c>
      <c r="C314" s="2" t="s">
        <v>1352</v>
      </c>
      <c r="D314" s="2" t="s">
        <v>21</v>
      </c>
      <c r="E314" s="2" t="s">
        <v>22</v>
      </c>
      <c r="F314" s="2" t="s">
        <v>1353</v>
      </c>
      <c r="G314" s="2" t="s">
        <v>1354</v>
      </c>
      <c r="H314" s="2" t="s">
        <v>423</v>
      </c>
      <c r="I314" s="2" t="s">
        <v>26</v>
      </c>
      <c r="J314" s="2" t="s">
        <v>27</v>
      </c>
      <c r="K314" s="2" t="s">
        <v>28</v>
      </c>
      <c r="L314" s="2" t="s">
        <v>29</v>
      </c>
      <c r="M314" s="2" t="s">
        <v>29</v>
      </c>
      <c r="N314" s="2" t="s">
        <v>29</v>
      </c>
      <c r="O314" s="2" t="s">
        <v>29</v>
      </c>
      <c r="P314" s="2" t="s">
        <v>1355</v>
      </c>
      <c r="Q314" s="4" t="str">
        <f>HYPERLINK("http://weibo.com/5944624251/Nmm3c0QND")</f>
        <v>http://weibo.com/5944624251/Nmm3c0QND</v>
      </c>
      <c r="R314" s="3" t="s">
        <v>1351</v>
      </c>
      <c r="S314" s="2" t="s">
        <v>31</v>
      </c>
      <c r="T314" t="s">
        <v>32</v>
      </c>
    </row>
    <row r="315" ht="23" customHeight="1" spans="1:20">
      <c r="A315" s="2">
        <v>314</v>
      </c>
      <c r="B315" s="3" t="s">
        <v>194</v>
      </c>
      <c r="C315" s="2" t="s">
        <v>1356</v>
      </c>
      <c r="D315" s="2" t="s">
        <v>35</v>
      </c>
      <c r="E315" s="2" t="s">
        <v>22</v>
      </c>
      <c r="F315" s="2" t="s">
        <v>1357</v>
      </c>
      <c r="G315" s="2" t="s">
        <v>1358</v>
      </c>
      <c r="H315" s="2" t="s">
        <v>38</v>
      </c>
      <c r="I315" s="2" t="s">
        <v>26</v>
      </c>
      <c r="J315" s="2" t="s">
        <v>27</v>
      </c>
      <c r="K315" s="2" t="s">
        <v>28</v>
      </c>
      <c r="L315" s="2" t="s">
        <v>29</v>
      </c>
      <c r="M315" s="2" t="s">
        <v>29</v>
      </c>
      <c r="N315" s="2" t="s">
        <v>29</v>
      </c>
      <c r="O315" s="2" t="s">
        <v>29</v>
      </c>
      <c r="P315" s="2" t="s">
        <v>593</v>
      </c>
      <c r="Q315" s="4" t="str">
        <f>HYPERLINK("http://weibo.com/7269991885/Nmm1C6Nfh")</f>
        <v>http://weibo.com/7269991885/Nmm1C6Nfh</v>
      </c>
      <c r="R315" s="3" t="s">
        <v>194</v>
      </c>
      <c r="S315" s="2" t="s">
        <v>31</v>
      </c>
      <c r="T315" t="s">
        <v>32</v>
      </c>
    </row>
    <row r="316" ht="23" customHeight="1" spans="1:20">
      <c r="A316" s="2">
        <v>315</v>
      </c>
      <c r="B316" s="3" t="s">
        <v>46</v>
      </c>
      <c r="C316" s="2" t="s">
        <v>1359</v>
      </c>
      <c r="D316" s="2" t="s">
        <v>35</v>
      </c>
      <c r="E316" s="2" t="s">
        <v>22</v>
      </c>
      <c r="F316" s="2" t="s">
        <v>1360</v>
      </c>
      <c r="G316" s="2" t="s">
        <v>1361</v>
      </c>
      <c r="H316" s="2" t="s">
        <v>1029</v>
      </c>
      <c r="I316" s="2" t="s">
        <v>26</v>
      </c>
      <c r="J316" s="2" t="s">
        <v>27</v>
      </c>
      <c r="K316" s="2" t="s">
        <v>28</v>
      </c>
      <c r="L316" s="2" t="s">
        <v>29</v>
      </c>
      <c r="M316" s="2" t="s">
        <v>29</v>
      </c>
      <c r="N316" s="2" t="s">
        <v>29</v>
      </c>
      <c r="O316" s="2" t="s">
        <v>29</v>
      </c>
      <c r="P316" s="2" t="s">
        <v>290</v>
      </c>
      <c r="Q316" s="4" t="str">
        <f>HYPERLINK("http://weibo.com/7161438066/Nmm0VwrwX")</f>
        <v>http://weibo.com/7161438066/Nmm0VwrwX</v>
      </c>
      <c r="R316" s="3" t="s">
        <v>46</v>
      </c>
      <c r="S316" s="2" t="s">
        <v>31</v>
      </c>
      <c r="T316" t="s">
        <v>32</v>
      </c>
    </row>
    <row r="317" ht="23" customHeight="1" spans="1:20">
      <c r="A317" s="2">
        <v>316</v>
      </c>
      <c r="B317" s="3" t="s">
        <v>1362</v>
      </c>
      <c r="C317" s="2" t="s">
        <v>1363</v>
      </c>
      <c r="D317" s="2" t="s">
        <v>21</v>
      </c>
      <c r="E317" s="2" t="s">
        <v>22</v>
      </c>
      <c r="F317" s="2" t="s">
        <v>1364</v>
      </c>
      <c r="G317" s="2" t="s">
        <v>1365</v>
      </c>
      <c r="H317" s="2" t="s">
        <v>1188</v>
      </c>
      <c r="I317" s="2" t="s">
        <v>26</v>
      </c>
      <c r="J317" s="2" t="s">
        <v>27</v>
      </c>
      <c r="K317" s="2" t="s">
        <v>28</v>
      </c>
      <c r="L317" s="2" t="s">
        <v>29</v>
      </c>
      <c r="M317" s="2" t="s">
        <v>29</v>
      </c>
      <c r="N317" s="2" t="s">
        <v>29</v>
      </c>
      <c r="O317" s="2" t="s">
        <v>29</v>
      </c>
      <c r="P317" s="2" t="s">
        <v>1366</v>
      </c>
      <c r="Q317" s="4" t="str">
        <f>HYPERLINK("http://weibo.com/3805397049/Nmm07qeAA")</f>
        <v>http://weibo.com/3805397049/Nmm07qeAA</v>
      </c>
      <c r="R317" s="3" t="s">
        <v>1362</v>
      </c>
      <c r="S317" s="2" t="s">
        <v>31</v>
      </c>
      <c r="T317" t="s">
        <v>32</v>
      </c>
    </row>
    <row r="318" ht="23" customHeight="1" spans="1:20">
      <c r="A318" s="2">
        <v>317</v>
      </c>
      <c r="B318" s="3" t="s">
        <v>82</v>
      </c>
      <c r="C318" s="2" t="s">
        <v>1367</v>
      </c>
      <c r="D318" s="2" t="s">
        <v>35</v>
      </c>
      <c r="E318" s="2" t="s">
        <v>22</v>
      </c>
      <c r="F318" s="2" t="s">
        <v>1368</v>
      </c>
      <c r="G318" s="2" t="s">
        <v>1369</v>
      </c>
      <c r="H318" s="2" t="s">
        <v>44</v>
      </c>
      <c r="I318" s="2" t="s">
        <v>26</v>
      </c>
      <c r="J318" s="2" t="s">
        <v>27</v>
      </c>
      <c r="K318" s="2" t="s">
        <v>28</v>
      </c>
      <c r="L318" s="2" t="s">
        <v>29</v>
      </c>
      <c r="M318" s="2" t="s">
        <v>29</v>
      </c>
      <c r="N318" s="2" t="s">
        <v>29</v>
      </c>
      <c r="O318" s="2" t="s">
        <v>29</v>
      </c>
      <c r="P318" s="2" t="s">
        <v>1370</v>
      </c>
      <c r="Q318" s="4" t="str">
        <f>HYPERLINK("http://weibo.com/5847505331/Nmm04bkkz")</f>
        <v>http://weibo.com/5847505331/Nmm04bkkz</v>
      </c>
      <c r="R318" s="3" t="s">
        <v>82</v>
      </c>
      <c r="S318" s="2" t="s">
        <v>31</v>
      </c>
      <c r="T318" t="s">
        <v>32</v>
      </c>
    </row>
    <row r="319" ht="23" customHeight="1" spans="1:20">
      <c r="A319" s="2">
        <v>318</v>
      </c>
      <c r="B319" s="3" t="s">
        <v>546</v>
      </c>
      <c r="C319" s="2" t="s">
        <v>1371</v>
      </c>
      <c r="D319" s="2" t="s">
        <v>35</v>
      </c>
      <c r="E319" s="2" t="s">
        <v>22</v>
      </c>
      <c r="F319" s="2" t="s">
        <v>1372</v>
      </c>
      <c r="G319" s="2" t="s">
        <v>1373</v>
      </c>
      <c r="H319" s="2" t="s">
        <v>38</v>
      </c>
      <c r="I319" s="2" t="s">
        <v>26</v>
      </c>
      <c r="J319" s="2" t="s">
        <v>27</v>
      </c>
      <c r="K319" s="2" t="s">
        <v>28</v>
      </c>
      <c r="L319" s="2" t="s">
        <v>29</v>
      </c>
      <c r="M319" s="2" t="s">
        <v>29</v>
      </c>
      <c r="N319" s="2" t="s">
        <v>29</v>
      </c>
      <c r="O319" s="2" t="s">
        <v>29</v>
      </c>
      <c r="P319" s="2" t="s">
        <v>149</v>
      </c>
      <c r="Q319" s="4" t="str">
        <f>HYPERLINK("http://weibo.com/7785866238/NmlZZBq7x")</f>
        <v>http://weibo.com/7785866238/NmlZZBq7x</v>
      </c>
      <c r="R319" s="3" t="s">
        <v>546</v>
      </c>
      <c r="S319" s="2" t="s">
        <v>31</v>
      </c>
      <c r="T319" t="s">
        <v>32</v>
      </c>
    </row>
    <row r="320" ht="23" customHeight="1" spans="1:20">
      <c r="A320" s="2">
        <v>319</v>
      </c>
      <c r="B320" s="3" t="s">
        <v>546</v>
      </c>
      <c r="C320" s="2" t="s">
        <v>1374</v>
      </c>
      <c r="D320" s="2" t="s">
        <v>35</v>
      </c>
      <c r="E320" s="2" t="s">
        <v>22</v>
      </c>
      <c r="F320" s="2" t="s">
        <v>1375</v>
      </c>
      <c r="G320" s="2" t="s">
        <v>1376</v>
      </c>
      <c r="H320" s="2" t="s">
        <v>255</v>
      </c>
      <c r="I320" s="2" t="s">
        <v>26</v>
      </c>
      <c r="J320" s="2" t="s">
        <v>27</v>
      </c>
      <c r="K320" s="2" t="s">
        <v>28</v>
      </c>
      <c r="L320" s="2" t="s">
        <v>29</v>
      </c>
      <c r="M320" s="2" t="s">
        <v>29</v>
      </c>
      <c r="N320" s="2" t="s">
        <v>29</v>
      </c>
      <c r="O320" s="2" t="s">
        <v>29</v>
      </c>
      <c r="P320" s="2" t="s">
        <v>1377</v>
      </c>
      <c r="Q320" s="4" t="str">
        <f>HYPERLINK("http://weibo.com/3873055900/NmlZt9BGu")</f>
        <v>http://weibo.com/3873055900/NmlZt9BGu</v>
      </c>
      <c r="R320" s="3" t="s">
        <v>546</v>
      </c>
      <c r="S320" s="2" t="s">
        <v>31</v>
      </c>
      <c r="T320" t="s">
        <v>32</v>
      </c>
    </row>
    <row r="321" ht="23" customHeight="1" spans="1:20">
      <c r="A321" s="2">
        <v>320</v>
      </c>
      <c r="B321" s="3" t="s">
        <v>1378</v>
      </c>
      <c r="C321" s="2" t="s">
        <v>1379</v>
      </c>
      <c r="D321" s="2" t="s">
        <v>21</v>
      </c>
      <c r="E321" s="2" t="s">
        <v>22</v>
      </c>
      <c r="F321" s="2" t="s">
        <v>1380</v>
      </c>
      <c r="G321" s="2" t="s">
        <v>1381</v>
      </c>
      <c r="H321" s="2" t="s">
        <v>717</v>
      </c>
      <c r="I321" s="2" t="s">
        <v>26</v>
      </c>
      <c r="J321" s="2" t="s">
        <v>27</v>
      </c>
      <c r="K321" s="2" t="s">
        <v>28</v>
      </c>
      <c r="L321" s="2" t="s">
        <v>29</v>
      </c>
      <c r="M321" s="2" t="s">
        <v>29</v>
      </c>
      <c r="N321" s="2" t="s">
        <v>29</v>
      </c>
      <c r="O321" s="2" t="s">
        <v>29</v>
      </c>
      <c r="P321" s="2" t="s">
        <v>271</v>
      </c>
      <c r="Q321" s="4" t="str">
        <f>HYPERLINK("http://weibo.com/6604322352/NmlYX1ANQ")</f>
        <v>http://weibo.com/6604322352/NmlYX1ANQ</v>
      </c>
      <c r="R321" s="3" t="s">
        <v>1378</v>
      </c>
      <c r="S321" s="2" t="s">
        <v>31</v>
      </c>
      <c r="T321" t="s">
        <v>32</v>
      </c>
    </row>
    <row r="322" ht="23" customHeight="1" spans="1:20">
      <c r="A322" s="2">
        <v>321</v>
      </c>
      <c r="B322" s="3" t="s">
        <v>1040</v>
      </c>
      <c r="C322" s="2" t="s">
        <v>1382</v>
      </c>
      <c r="D322" s="2" t="s">
        <v>35</v>
      </c>
      <c r="E322" s="2" t="s">
        <v>22</v>
      </c>
      <c r="F322" s="2" t="s">
        <v>1383</v>
      </c>
      <c r="G322" s="2" t="s">
        <v>1384</v>
      </c>
      <c r="H322" s="2" t="s">
        <v>38</v>
      </c>
      <c r="I322" s="2" t="s">
        <v>26</v>
      </c>
      <c r="J322" s="2" t="s">
        <v>27</v>
      </c>
      <c r="K322" s="2" t="s">
        <v>28</v>
      </c>
      <c r="L322" s="2" t="s">
        <v>29</v>
      </c>
      <c r="M322" s="2" t="s">
        <v>29</v>
      </c>
      <c r="N322" s="2" t="s">
        <v>29</v>
      </c>
      <c r="O322" s="2" t="s">
        <v>29</v>
      </c>
      <c r="P322" s="2" t="s">
        <v>309</v>
      </c>
      <c r="Q322" s="4" t="str">
        <f>HYPERLINK("http://weibo.com/3659146352/NmlYAz0q5")</f>
        <v>http://weibo.com/3659146352/NmlYAz0q5</v>
      </c>
      <c r="R322" s="3" t="s">
        <v>1040</v>
      </c>
      <c r="S322" s="2" t="s">
        <v>31</v>
      </c>
      <c r="T322" t="s">
        <v>32</v>
      </c>
    </row>
    <row r="323" ht="23" customHeight="1" spans="1:20">
      <c r="A323" s="2">
        <v>322</v>
      </c>
      <c r="B323" s="3" t="s">
        <v>1385</v>
      </c>
      <c r="C323" s="2" t="s">
        <v>1386</v>
      </c>
      <c r="D323" s="2" t="s">
        <v>35</v>
      </c>
      <c r="E323" s="2" t="s">
        <v>22</v>
      </c>
      <c r="F323" s="2" t="s">
        <v>1387</v>
      </c>
      <c r="G323" s="2" t="s">
        <v>1388</v>
      </c>
      <c r="H323" s="2" t="s">
        <v>553</v>
      </c>
      <c r="I323" s="2" t="s">
        <v>26</v>
      </c>
      <c r="J323" s="2" t="s">
        <v>27</v>
      </c>
      <c r="K323" s="2" t="s">
        <v>28</v>
      </c>
      <c r="L323" s="2" t="s">
        <v>29</v>
      </c>
      <c r="M323" s="2" t="s">
        <v>29</v>
      </c>
      <c r="N323" s="2" t="s">
        <v>29</v>
      </c>
      <c r="O323" s="2" t="s">
        <v>29</v>
      </c>
      <c r="P323" s="2" t="s">
        <v>408</v>
      </c>
      <c r="Q323" s="4" t="str">
        <f>HYPERLINK("http://weibo.com/6622422464/NmlXeCFMC")</f>
        <v>http://weibo.com/6622422464/NmlXeCFMC</v>
      </c>
      <c r="R323" s="3" t="s">
        <v>1385</v>
      </c>
      <c r="S323" s="2" t="s">
        <v>31</v>
      </c>
      <c r="T323" t="s">
        <v>32</v>
      </c>
    </row>
    <row r="324" ht="23" customHeight="1" spans="1:20">
      <c r="A324" s="2">
        <v>323</v>
      </c>
      <c r="B324" s="3" t="s">
        <v>301</v>
      </c>
      <c r="C324" s="2" t="s">
        <v>1389</v>
      </c>
      <c r="D324" s="2" t="s">
        <v>35</v>
      </c>
      <c r="E324" s="2" t="s">
        <v>22</v>
      </c>
      <c r="F324" s="2" t="s">
        <v>1390</v>
      </c>
      <c r="G324" s="2" t="s">
        <v>1391</v>
      </c>
      <c r="H324" s="2" t="s">
        <v>80</v>
      </c>
      <c r="I324" s="2" t="s">
        <v>26</v>
      </c>
      <c r="J324" s="2" t="s">
        <v>27</v>
      </c>
      <c r="K324" s="2" t="s">
        <v>28</v>
      </c>
      <c r="L324" s="2" t="s">
        <v>29</v>
      </c>
      <c r="M324" s="2" t="s">
        <v>29</v>
      </c>
      <c r="N324" s="2" t="s">
        <v>29</v>
      </c>
      <c r="O324" s="2" t="s">
        <v>29</v>
      </c>
      <c r="P324" s="2" t="s">
        <v>1392</v>
      </c>
      <c r="Q324" s="4" t="str">
        <f>HYPERLINK("http://weibo.com/6374440694/NmlWryv6Z")</f>
        <v>http://weibo.com/6374440694/NmlWryv6Z</v>
      </c>
      <c r="R324" s="3" t="s">
        <v>301</v>
      </c>
      <c r="S324" s="2" t="s">
        <v>31</v>
      </c>
      <c r="T324" t="s">
        <v>32</v>
      </c>
    </row>
    <row r="325" ht="23" customHeight="1" spans="1:20">
      <c r="A325" s="2">
        <v>324</v>
      </c>
      <c r="B325" s="3" t="s">
        <v>185</v>
      </c>
      <c r="C325" s="2" t="s">
        <v>1389</v>
      </c>
      <c r="D325" s="2" t="s">
        <v>35</v>
      </c>
      <c r="E325" s="2" t="s">
        <v>22</v>
      </c>
      <c r="F325" s="2" t="s">
        <v>1393</v>
      </c>
      <c r="G325" s="2" t="s">
        <v>1394</v>
      </c>
      <c r="H325" s="2" t="s">
        <v>25</v>
      </c>
      <c r="I325" s="2" t="s">
        <v>26</v>
      </c>
      <c r="J325" s="2" t="s">
        <v>27</v>
      </c>
      <c r="K325" s="2" t="s">
        <v>28</v>
      </c>
      <c r="L325" s="2" t="s">
        <v>29</v>
      </c>
      <c r="M325" s="2" t="s">
        <v>29</v>
      </c>
      <c r="N325" s="2" t="s">
        <v>29</v>
      </c>
      <c r="O325" s="2" t="s">
        <v>29</v>
      </c>
      <c r="P325" s="2" t="s">
        <v>66</v>
      </c>
      <c r="Q325" s="4" t="str">
        <f>HYPERLINK("http://weibo.com/6343847078/NmlWrsZHT")</f>
        <v>http://weibo.com/6343847078/NmlWrsZHT</v>
      </c>
      <c r="R325" s="3" t="s">
        <v>185</v>
      </c>
      <c r="S325" s="2" t="s">
        <v>31</v>
      </c>
      <c r="T325" t="s">
        <v>32</v>
      </c>
    </row>
    <row r="326" ht="23" customHeight="1" spans="1:20">
      <c r="A326" s="2">
        <v>325</v>
      </c>
      <c r="B326" s="3" t="s">
        <v>1395</v>
      </c>
      <c r="C326" s="2" t="s">
        <v>1396</v>
      </c>
      <c r="D326" s="2" t="s">
        <v>35</v>
      </c>
      <c r="E326" s="2" t="s">
        <v>22</v>
      </c>
      <c r="F326" s="2" t="s">
        <v>1393</v>
      </c>
      <c r="G326" s="2" t="s">
        <v>1394</v>
      </c>
      <c r="H326" s="2" t="s">
        <v>25</v>
      </c>
      <c r="I326" s="2" t="s">
        <v>26</v>
      </c>
      <c r="J326" s="2" t="s">
        <v>27</v>
      </c>
      <c r="K326" s="2" t="s">
        <v>28</v>
      </c>
      <c r="L326" s="2" t="s">
        <v>29</v>
      </c>
      <c r="M326" s="2" t="s">
        <v>29</v>
      </c>
      <c r="N326" s="2" t="s">
        <v>29</v>
      </c>
      <c r="O326" s="2" t="s">
        <v>29</v>
      </c>
      <c r="P326" s="2" t="s">
        <v>66</v>
      </c>
      <c r="Q326" s="4" t="str">
        <f>HYPERLINK("http://weibo.com/6343847078/NmlWnEDh8")</f>
        <v>http://weibo.com/6343847078/NmlWnEDh8</v>
      </c>
      <c r="R326" s="3" t="s">
        <v>1395</v>
      </c>
      <c r="S326" s="2" t="s">
        <v>31</v>
      </c>
      <c r="T326" t="s">
        <v>32</v>
      </c>
    </row>
    <row r="327" ht="23" customHeight="1" spans="1:20">
      <c r="A327" s="2">
        <v>326</v>
      </c>
      <c r="B327" s="3" t="s">
        <v>1397</v>
      </c>
      <c r="C327" s="2" t="s">
        <v>1398</v>
      </c>
      <c r="D327" s="2" t="s">
        <v>35</v>
      </c>
      <c r="E327" s="2" t="s">
        <v>22</v>
      </c>
      <c r="F327" s="2" t="s">
        <v>1399</v>
      </c>
      <c r="G327" s="2" t="s">
        <v>1400</v>
      </c>
      <c r="H327" s="2" t="s">
        <v>211</v>
      </c>
      <c r="I327" s="2" t="s">
        <v>26</v>
      </c>
      <c r="J327" s="2" t="s">
        <v>27</v>
      </c>
      <c r="K327" s="2" t="s">
        <v>28</v>
      </c>
      <c r="L327" s="2" t="s">
        <v>29</v>
      </c>
      <c r="M327" s="2" t="s">
        <v>29</v>
      </c>
      <c r="N327" s="2" t="s">
        <v>29</v>
      </c>
      <c r="O327" s="2" t="s">
        <v>29</v>
      </c>
      <c r="P327" s="2" t="s">
        <v>736</v>
      </c>
      <c r="Q327" s="4" t="str">
        <f>HYPERLINK("http://weibo.com/3528553663/NmlULg6Yt")</f>
        <v>http://weibo.com/3528553663/NmlULg6Yt</v>
      </c>
      <c r="R327" s="3" t="s">
        <v>1397</v>
      </c>
      <c r="S327" s="2" t="s">
        <v>31</v>
      </c>
      <c r="T327" t="s">
        <v>32</v>
      </c>
    </row>
    <row r="328" ht="23" customHeight="1" spans="1:20">
      <c r="A328" s="2">
        <v>327</v>
      </c>
      <c r="B328" s="3" t="s">
        <v>1401</v>
      </c>
      <c r="C328" s="2" t="s">
        <v>1402</v>
      </c>
      <c r="D328" s="2" t="s">
        <v>35</v>
      </c>
      <c r="E328" s="2" t="s">
        <v>22</v>
      </c>
      <c r="F328" s="2" t="s">
        <v>1403</v>
      </c>
      <c r="G328" s="2" t="s">
        <v>1404</v>
      </c>
      <c r="H328" s="2" t="s">
        <v>38</v>
      </c>
      <c r="I328" s="2" t="s">
        <v>26</v>
      </c>
      <c r="J328" s="2" t="s">
        <v>27</v>
      </c>
      <c r="K328" s="2" t="s">
        <v>28</v>
      </c>
      <c r="L328" s="2" t="s">
        <v>29</v>
      </c>
      <c r="M328" s="2" t="s">
        <v>29</v>
      </c>
      <c r="N328" s="2" t="s">
        <v>29</v>
      </c>
      <c r="O328" s="2" t="s">
        <v>29</v>
      </c>
      <c r="P328" s="2" t="s">
        <v>1405</v>
      </c>
      <c r="Q328" s="4" t="str">
        <f>HYPERLINK("http://weibo.com/3838294083/NmlUul3mv")</f>
        <v>http://weibo.com/3838294083/NmlUul3mv</v>
      </c>
      <c r="R328" s="3" t="s">
        <v>1401</v>
      </c>
      <c r="S328" s="2" t="s">
        <v>31</v>
      </c>
      <c r="T328" t="s">
        <v>32</v>
      </c>
    </row>
    <row r="329" ht="23" customHeight="1" spans="1:20">
      <c r="A329" s="2">
        <v>328</v>
      </c>
      <c r="B329" s="3" t="s">
        <v>46</v>
      </c>
      <c r="C329" s="2" t="s">
        <v>1406</v>
      </c>
      <c r="D329" s="2" t="s">
        <v>35</v>
      </c>
      <c r="E329" s="2" t="s">
        <v>22</v>
      </c>
      <c r="F329" s="2" t="s">
        <v>1407</v>
      </c>
      <c r="G329" s="2" t="s">
        <v>1408</v>
      </c>
      <c r="H329" s="2" t="s">
        <v>44</v>
      </c>
      <c r="I329" s="2" t="s">
        <v>26</v>
      </c>
      <c r="J329" s="2" t="s">
        <v>27</v>
      </c>
      <c r="K329" s="2" t="s">
        <v>28</v>
      </c>
      <c r="L329" s="2" t="s">
        <v>29</v>
      </c>
      <c r="M329" s="2" t="s">
        <v>29</v>
      </c>
      <c r="N329" s="2" t="s">
        <v>29</v>
      </c>
      <c r="O329" s="2" t="s">
        <v>29</v>
      </c>
      <c r="P329" s="2" t="s">
        <v>1409</v>
      </c>
      <c r="Q329" s="4" t="str">
        <f>HYPERLINK("http://weibo.com/5602111530/NmlUh6EZJ")</f>
        <v>http://weibo.com/5602111530/NmlUh6EZJ</v>
      </c>
      <c r="R329" s="3" t="s">
        <v>46</v>
      </c>
      <c r="S329" s="2" t="s">
        <v>31</v>
      </c>
      <c r="T329" t="s">
        <v>32</v>
      </c>
    </row>
    <row r="330" ht="23" customHeight="1" spans="1:20">
      <c r="A330" s="2">
        <v>329</v>
      </c>
      <c r="B330" s="3" t="s">
        <v>1410</v>
      </c>
      <c r="C330" s="2" t="s">
        <v>1411</v>
      </c>
      <c r="D330" s="2" t="s">
        <v>21</v>
      </c>
      <c r="E330" s="2" t="s">
        <v>22</v>
      </c>
      <c r="F330" s="2" t="s">
        <v>1412</v>
      </c>
      <c r="G330" s="2" t="s">
        <v>1413</v>
      </c>
      <c r="H330" s="2" t="s">
        <v>38</v>
      </c>
      <c r="I330" s="2" t="s">
        <v>26</v>
      </c>
      <c r="J330" s="2" t="s">
        <v>27</v>
      </c>
      <c r="K330" s="2" t="s">
        <v>28</v>
      </c>
      <c r="L330" s="2" t="s">
        <v>29</v>
      </c>
      <c r="M330" s="2" t="s">
        <v>29</v>
      </c>
      <c r="N330" s="2" t="s">
        <v>29</v>
      </c>
      <c r="O330" s="2" t="s">
        <v>29</v>
      </c>
      <c r="P330" s="2" t="s">
        <v>1414</v>
      </c>
      <c r="Q330" s="4" t="str">
        <f>HYPERLINK("http://weibo.com/6983177941/NmlUgv0YE")</f>
        <v>http://weibo.com/6983177941/NmlUgv0YE</v>
      </c>
      <c r="R330" s="3" t="s">
        <v>1410</v>
      </c>
      <c r="S330" s="2" t="s">
        <v>31</v>
      </c>
      <c r="T330" t="s">
        <v>32</v>
      </c>
    </row>
    <row r="331" ht="23" customHeight="1" spans="1:20">
      <c r="A331" s="2">
        <v>330</v>
      </c>
      <c r="B331" s="3" t="s">
        <v>150</v>
      </c>
      <c r="C331" s="2" t="s">
        <v>1415</v>
      </c>
      <c r="D331" s="2" t="s">
        <v>35</v>
      </c>
      <c r="E331" s="2" t="s">
        <v>22</v>
      </c>
      <c r="F331" s="2" t="s">
        <v>1416</v>
      </c>
      <c r="G331" s="2" t="s">
        <v>1417</v>
      </c>
      <c r="H331" s="2" t="s">
        <v>103</v>
      </c>
      <c r="I331" s="2" t="s">
        <v>26</v>
      </c>
      <c r="J331" s="2" t="s">
        <v>27</v>
      </c>
      <c r="K331" s="2" t="s">
        <v>28</v>
      </c>
      <c r="L331" s="2" t="s">
        <v>29</v>
      </c>
      <c r="M331" s="2" t="s">
        <v>29</v>
      </c>
      <c r="N331" s="2" t="s">
        <v>29</v>
      </c>
      <c r="O331" s="2" t="s">
        <v>29</v>
      </c>
      <c r="P331" s="2" t="s">
        <v>149</v>
      </c>
      <c r="Q331" s="4" t="str">
        <f>HYPERLINK("http://weibo.com/7552433058/NmlRUdWkE")</f>
        <v>http://weibo.com/7552433058/NmlRUdWkE</v>
      </c>
      <c r="R331" s="3" t="s">
        <v>150</v>
      </c>
      <c r="S331" s="2" t="s">
        <v>31</v>
      </c>
      <c r="T331" t="s">
        <v>32</v>
      </c>
    </row>
    <row r="332" ht="23" customHeight="1" spans="1:20">
      <c r="A332" s="2">
        <v>331</v>
      </c>
      <c r="B332" s="3" t="s">
        <v>1418</v>
      </c>
      <c r="C332" s="2" t="s">
        <v>1419</v>
      </c>
      <c r="D332" s="2" t="s">
        <v>21</v>
      </c>
      <c r="E332" s="2" t="s">
        <v>22</v>
      </c>
      <c r="F332" s="2" t="s">
        <v>1420</v>
      </c>
      <c r="G332" s="2" t="s">
        <v>1421</v>
      </c>
      <c r="H332" s="2" t="s">
        <v>423</v>
      </c>
      <c r="I332" s="2" t="s">
        <v>26</v>
      </c>
      <c r="J332" s="2" t="s">
        <v>27</v>
      </c>
      <c r="K332" s="2" t="s">
        <v>28</v>
      </c>
      <c r="L332" s="2" t="s">
        <v>29</v>
      </c>
      <c r="M332" s="2" t="s">
        <v>29</v>
      </c>
      <c r="N332" s="2" t="s">
        <v>29</v>
      </c>
      <c r="O332" s="2" t="s">
        <v>29</v>
      </c>
      <c r="P332" s="2" t="s">
        <v>86</v>
      </c>
      <c r="Q332" s="4" t="str">
        <f>HYPERLINK("http://weibo.com/5602431443/NmlRBxvEb")</f>
        <v>http://weibo.com/5602431443/NmlRBxvEb</v>
      </c>
      <c r="R332" s="3" t="s">
        <v>1418</v>
      </c>
      <c r="S332" s="2" t="s">
        <v>31</v>
      </c>
      <c r="T332" t="s">
        <v>32</v>
      </c>
    </row>
    <row r="333" ht="23" customHeight="1" spans="1:20">
      <c r="A333" s="2">
        <v>332</v>
      </c>
      <c r="B333" s="3" t="s">
        <v>1422</v>
      </c>
      <c r="C333" s="2" t="s">
        <v>1423</v>
      </c>
      <c r="D333" s="2" t="s">
        <v>35</v>
      </c>
      <c r="E333" s="2" t="s">
        <v>22</v>
      </c>
      <c r="F333" s="2" t="s">
        <v>1424</v>
      </c>
      <c r="G333" s="2" t="s">
        <v>1425</v>
      </c>
      <c r="H333" s="2" t="s">
        <v>1188</v>
      </c>
      <c r="I333" s="2" t="s">
        <v>26</v>
      </c>
      <c r="J333" s="2" t="s">
        <v>27</v>
      </c>
      <c r="K333" s="2" t="s">
        <v>28</v>
      </c>
      <c r="L333" s="2" t="s">
        <v>29</v>
      </c>
      <c r="M333" s="2" t="s">
        <v>29</v>
      </c>
      <c r="N333" s="2" t="s">
        <v>29</v>
      </c>
      <c r="O333" s="2" t="s">
        <v>29</v>
      </c>
      <c r="P333" s="2" t="s">
        <v>1426</v>
      </c>
      <c r="Q333" s="4" t="str">
        <f>HYPERLINK("http://weibo.com/2784302951/NmlR34Ut8")</f>
        <v>http://weibo.com/2784302951/NmlR34Ut8</v>
      </c>
      <c r="R333" s="3" t="s">
        <v>1422</v>
      </c>
      <c r="S333" s="2" t="s">
        <v>31</v>
      </c>
      <c r="T333" t="s">
        <v>32</v>
      </c>
    </row>
    <row r="334" ht="23" customHeight="1" spans="1:20">
      <c r="A334" s="2">
        <v>333</v>
      </c>
      <c r="B334" s="3" t="s">
        <v>1427</v>
      </c>
      <c r="C334" s="2" t="s">
        <v>1428</v>
      </c>
      <c r="D334" s="2" t="s">
        <v>21</v>
      </c>
      <c r="E334" s="2" t="s">
        <v>22</v>
      </c>
      <c r="F334" s="2" t="s">
        <v>1429</v>
      </c>
      <c r="G334" s="2" t="s">
        <v>1430</v>
      </c>
      <c r="H334" s="2" t="s">
        <v>128</v>
      </c>
      <c r="I334" s="2" t="s">
        <v>26</v>
      </c>
      <c r="J334" s="2" t="s">
        <v>27</v>
      </c>
      <c r="K334" s="2" t="s">
        <v>28</v>
      </c>
      <c r="L334" s="2" t="s">
        <v>29</v>
      </c>
      <c r="M334" s="2" t="s">
        <v>29</v>
      </c>
      <c r="N334" s="2" t="s">
        <v>29</v>
      </c>
      <c r="O334" s="2" t="s">
        <v>29</v>
      </c>
      <c r="P334" s="2" t="s">
        <v>408</v>
      </c>
      <c r="Q334" s="4" t="str">
        <f>HYPERLINK("http://weibo.com/7232800082/NmlQDDUFt")</f>
        <v>http://weibo.com/7232800082/NmlQDDUFt</v>
      </c>
      <c r="R334" s="3" t="s">
        <v>1427</v>
      </c>
      <c r="S334" s="2" t="s">
        <v>31</v>
      </c>
      <c r="T334" t="s">
        <v>32</v>
      </c>
    </row>
    <row r="335" ht="23" customHeight="1" spans="1:20">
      <c r="A335" s="2">
        <v>334</v>
      </c>
      <c r="B335" s="3" t="s">
        <v>1431</v>
      </c>
      <c r="C335" s="2" t="s">
        <v>1432</v>
      </c>
      <c r="D335" s="2" t="s">
        <v>21</v>
      </c>
      <c r="E335" s="2" t="s">
        <v>22</v>
      </c>
      <c r="F335" s="2" t="s">
        <v>1433</v>
      </c>
      <c r="G335" s="2" t="s">
        <v>1434</v>
      </c>
      <c r="H335" s="2" t="s">
        <v>44</v>
      </c>
      <c r="I335" s="2" t="s">
        <v>26</v>
      </c>
      <c r="J335" s="2" t="s">
        <v>27</v>
      </c>
      <c r="K335" s="2" t="s">
        <v>28</v>
      </c>
      <c r="L335" s="2" t="s">
        <v>29</v>
      </c>
      <c r="M335" s="2" t="s">
        <v>29</v>
      </c>
      <c r="N335" s="2" t="s">
        <v>29</v>
      </c>
      <c r="O335" s="2" t="s">
        <v>29</v>
      </c>
      <c r="P335" s="2" t="s">
        <v>1435</v>
      </c>
      <c r="Q335" s="4" t="str">
        <f>HYPERLINK("http://weibo.com/5604809223/NmlQvFcMR")</f>
        <v>http://weibo.com/5604809223/NmlQvFcMR</v>
      </c>
      <c r="R335" s="3" t="s">
        <v>1431</v>
      </c>
      <c r="S335" s="2" t="s">
        <v>31</v>
      </c>
      <c r="T335" t="s">
        <v>32</v>
      </c>
    </row>
    <row r="336" ht="23" customHeight="1" spans="1:20">
      <c r="A336" s="2">
        <v>335</v>
      </c>
      <c r="B336" s="3" t="s">
        <v>1436</v>
      </c>
      <c r="C336" s="2" t="s">
        <v>1437</v>
      </c>
      <c r="D336" s="2" t="s">
        <v>21</v>
      </c>
      <c r="E336" s="2" t="s">
        <v>22</v>
      </c>
      <c r="F336" s="2" t="s">
        <v>1438</v>
      </c>
      <c r="G336" s="2" t="s">
        <v>1439</v>
      </c>
      <c r="H336" s="2" t="s">
        <v>255</v>
      </c>
      <c r="I336" s="2" t="s">
        <v>26</v>
      </c>
      <c r="J336" s="2" t="s">
        <v>27</v>
      </c>
      <c r="K336" s="2" t="s">
        <v>28</v>
      </c>
      <c r="L336" s="2" t="s">
        <v>29</v>
      </c>
      <c r="M336" s="2" t="s">
        <v>29</v>
      </c>
      <c r="N336" s="2" t="s">
        <v>29</v>
      </c>
      <c r="O336" s="2" t="s">
        <v>29</v>
      </c>
      <c r="P336" s="2" t="s">
        <v>1440</v>
      </c>
      <c r="Q336" s="4" t="str">
        <f>HYPERLINK("http://weibo.com/3091044611/NmlQdzim1")</f>
        <v>http://weibo.com/3091044611/NmlQdzim1</v>
      </c>
      <c r="R336" s="3" t="s">
        <v>1436</v>
      </c>
      <c r="S336" s="2" t="s">
        <v>31</v>
      </c>
      <c r="T336" t="s">
        <v>32</v>
      </c>
    </row>
    <row r="337" ht="23" customHeight="1" spans="1:20">
      <c r="A337" s="2">
        <v>336</v>
      </c>
      <c r="B337" s="3" t="s">
        <v>1441</v>
      </c>
      <c r="C337" s="2" t="s">
        <v>1442</v>
      </c>
      <c r="D337" s="2" t="s">
        <v>35</v>
      </c>
      <c r="E337" s="2" t="s">
        <v>22</v>
      </c>
      <c r="F337" s="2" t="s">
        <v>1443</v>
      </c>
      <c r="G337" s="2" t="s">
        <v>1444</v>
      </c>
      <c r="H337" s="2" t="s">
        <v>143</v>
      </c>
      <c r="I337" s="2" t="s">
        <v>26</v>
      </c>
      <c r="J337" s="2" t="s">
        <v>27</v>
      </c>
      <c r="K337" s="2" t="s">
        <v>28</v>
      </c>
      <c r="L337" s="2" t="s">
        <v>29</v>
      </c>
      <c r="M337" s="2" t="s">
        <v>29</v>
      </c>
      <c r="N337" s="2" t="s">
        <v>29</v>
      </c>
      <c r="O337" s="2" t="s">
        <v>29</v>
      </c>
      <c r="P337" s="2" t="s">
        <v>568</v>
      </c>
      <c r="Q337" s="4" t="str">
        <f>HYPERLINK("http://weibo.com/5039200931/NmlNtquf8")</f>
        <v>http://weibo.com/5039200931/NmlNtquf8</v>
      </c>
      <c r="R337" s="3" t="s">
        <v>1441</v>
      </c>
      <c r="S337" s="2" t="s">
        <v>31</v>
      </c>
      <c r="T337" t="s">
        <v>32</v>
      </c>
    </row>
    <row r="338" ht="23" customHeight="1" spans="1:20">
      <c r="A338" s="2">
        <v>337</v>
      </c>
      <c r="B338" s="3" t="s">
        <v>1445</v>
      </c>
      <c r="C338" s="2" t="s">
        <v>1446</v>
      </c>
      <c r="D338" s="2" t="s">
        <v>35</v>
      </c>
      <c r="E338" s="2" t="s">
        <v>22</v>
      </c>
      <c r="F338" s="2" t="s">
        <v>1447</v>
      </c>
      <c r="G338" s="2" t="s">
        <v>1448</v>
      </c>
      <c r="H338" s="2" t="s">
        <v>553</v>
      </c>
      <c r="I338" s="2" t="s">
        <v>26</v>
      </c>
      <c r="J338" s="2" t="s">
        <v>27</v>
      </c>
      <c r="K338" s="2" t="s">
        <v>28</v>
      </c>
      <c r="L338" s="2" t="s">
        <v>29</v>
      </c>
      <c r="M338" s="2" t="s">
        <v>29</v>
      </c>
      <c r="N338" s="2" t="s">
        <v>29</v>
      </c>
      <c r="O338" s="2" t="s">
        <v>29</v>
      </c>
      <c r="P338" s="2" t="s">
        <v>663</v>
      </c>
      <c r="Q338" s="4" t="str">
        <f>HYPERLINK("http://weibo.com/6081597284/NmlLqFvGi")</f>
        <v>http://weibo.com/6081597284/NmlLqFvGi</v>
      </c>
      <c r="R338" s="3" t="s">
        <v>1445</v>
      </c>
      <c r="S338" s="2" t="s">
        <v>31</v>
      </c>
      <c r="T338" t="s">
        <v>32</v>
      </c>
    </row>
    <row r="339" ht="23" customHeight="1" spans="1:20">
      <c r="A339" s="2">
        <v>338</v>
      </c>
      <c r="B339" s="3" t="s">
        <v>546</v>
      </c>
      <c r="C339" s="2" t="s">
        <v>1449</v>
      </c>
      <c r="D339" s="2" t="s">
        <v>35</v>
      </c>
      <c r="E339" s="2" t="s">
        <v>22</v>
      </c>
      <c r="F339" s="2" t="s">
        <v>1450</v>
      </c>
      <c r="G339" s="2" t="s">
        <v>1451</v>
      </c>
      <c r="H339" s="2" t="s">
        <v>25</v>
      </c>
      <c r="I339" s="2" t="s">
        <v>26</v>
      </c>
      <c r="J339" s="2" t="s">
        <v>27</v>
      </c>
      <c r="K339" s="2" t="s">
        <v>28</v>
      </c>
      <c r="L339" s="2" t="s">
        <v>29</v>
      </c>
      <c r="M339" s="2" t="s">
        <v>29</v>
      </c>
      <c r="N339" s="2" t="s">
        <v>29</v>
      </c>
      <c r="O339" s="2" t="s">
        <v>29</v>
      </c>
      <c r="P339" s="2" t="s">
        <v>1205</v>
      </c>
      <c r="Q339" s="4" t="str">
        <f>HYPERLINK("http://weibo.com/5698881715/NmlLgiVM4")</f>
        <v>http://weibo.com/5698881715/NmlLgiVM4</v>
      </c>
      <c r="R339" s="3" t="s">
        <v>546</v>
      </c>
      <c r="S339" s="2" t="s">
        <v>31</v>
      </c>
      <c r="T339" t="s">
        <v>32</v>
      </c>
    </row>
    <row r="340" ht="23" customHeight="1" spans="1:20">
      <c r="A340" s="2">
        <v>339</v>
      </c>
      <c r="B340" s="3" t="s">
        <v>57</v>
      </c>
      <c r="C340" s="2" t="s">
        <v>1452</v>
      </c>
      <c r="D340" s="2" t="s">
        <v>35</v>
      </c>
      <c r="E340" s="2" t="s">
        <v>22</v>
      </c>
      <c r="F340" s="2" t="s">
        <v>1453</v>
      </c>
      <c r="G340" s="2" t="s">
        <v>1454</v>
      </c>
      <c r="H340" s="2" t="s">
        <v>103</v>
      </c>
      <c r="I340" s="2" t="s">
        <v>26</v>
      </c>
      <c r="J340" s="2" t="s">
        <v>27</v>
      </c>
      <c r="K340" s="2" t="s">
        <v>28</v>
      </c>
      <c r="L340" s="2" t="s">
        <v>29</v>
      </c>
      <c r="M340" s="2" t="s">
        <v>29</v>
      </c>
      <c r="N340" s="2" t="s">
        <v>29</v>
      </c>
      <c r="O340" s="2" t="s">
        <v>29</v>
      </c>
      <c r="P340" s="2" t="s">
        <v>1455</v>
      </c>
      <c r="Q340" s="4" t="str">
        <f>HYPERLINK("http://weibo.com/5690497551/NmlKMvv1i")</f>
        <v>http://weibo.com/5690497551/NmlKMvv1i</v>
      </c>
      <c r="R340" s="3" t="s">
        <v>57</v>
      </c>
      <c r="S340" s="2" t="s">
        <v>31</v>
      </c>
      <c r="T340" t="s">
        <v>32</v>
      </c>
    </row>
    <row r="341" ht="23" customHeight="1" spans="1:20">
      <c r="A341" s="2">
        <v>340</v>
      </c>
      <c r="B341" s="3" t="s">
        <v>546</v>
      </c>
      <c r="C341" s="2" t="s">
        <v>1456</v>
      </c>
      <c r="D341" s="2" t="s">
        <v>35</v>
      </c>
      <c r="E341" s="2" t="s">
        <v>22</v>
      </c>
      <c r="F341" s="2" t="s">
        <v>1457</v>
      </c>
      <c r="G341" s="2" t="s">
        <v>1458</v>
      </c>
      <c r="H341" s="2" t="s">
        <v>1188</v>
      </c>
      <c r="I341" s="2" t="s">
        <v>26</v>
      </c>
      <c r="J341" s="2" t="s">
        <v>27</v>
      </c>
      <c r="K341" s="2" t="s">
        <v>28</v>
      </c>
      <c r="L341" s="2" t="s">
        <v>29</v>
      </c>
      <c r="M341" s="2" t="s">
        <v>29</v>
      </c>
      <c r="N341" s="2" t="s">
        <v>29</v>
      </c>
      <c r="O341" s="2" t="s">
        <v>29</v>
      </c>
      <c r="P341" s="2" t="s">
        <v>1459</v>
      </c>
      <c r="Q341" s="4" t="str">
        <f>HYPERLINK("http://weibo.com/5760298154/NmlKnk7jK")</f>
        <v>http://weibo.com/5760298154/NmlKnk7jK</v>
      </c>
      <c r="R341" s="3" t="s">
        <v>546</v>
      </c>
      <c r="S341" s="2" t="s">
        <v>31</v>
      </c>
      <c r="T341" t="s">
        <v>32</v>
      </c>
    </row>
    <row r="342" ht="23" customHeight="1" spans="1:20">
      <c r="A342" s="2">
        <v>341</v>
      </c>
      <c r="B342" s="3" t="s">
        <v>1460</v>
      </c>
      <c r="C342" s="2" t="s">
        <v>1461</v>
      </c>
      <c r="D342" s="2" t="s">
        <v>35</v>
      </c>
      <c r="E342" s="2" t="s">
        <v>22</v>
      </c>
      <c r="F342" s="2" t="s">
        <v>1462</v>
      </c>
      <c r="G342" s="2" t="s">
        <v>1463</v>
      </c>
      <c r="H342" s="2" t="s">
        <v>423</v>
      </c>
      <c r="I342" s="2" t="s">
        <v>26</v>
      </c>
      <c r="J342" s="2" t="s">
        <v>27</v>
      </c>
      <c r="K342" s="2" t="s">
        <v>28</v>
      </c>
      <c r="L342" s="2" t="s">
        <v>29</v>
      </c>
      <c r="M342" s="2" t="s">
        <v>29</v>
      </c>
      <c r="N342" s="2" t="s">
        <v>29</v>
      </c>
      <c r="O342" s="2" t="s">
        <v>29</v>
      </c>
      <c r="P342" s="2" t="s">
        <v>790</v>
      </c>
      <c r="Q342" s="4" t="str">
        <f>HYPERLINK("http://weibo.com/7435585023/NmlK99c7r")</f>
        <v>http://weibo.com/7435585023/NmlK99c7r</v>
      </c>
      <c r="R342" s="3" t="s">
        <v>1460</v>
      </c>
      <c r="S342" s="2" t="s">
        <v>31</v>
      </c>
      <c r="T342" t="s">
        <v>32</v>
      </c>
    </row>
    <row r="343" ht="23" customHeight="1" spans="1:20">
      <c r="A343" s="2">
        <v>342</v>
      </c>
      <c r="B343" s="3" t="s">
        <v>46</v>
      </c>
      <c r="C343" s="2" t="s">
        <v>1464</v>
      </c>
      <c r="D343" s="2" t="s">
        <v>35</v>
      </c>
      <c r="E343" s="2" t="s">
        <v>22</v>
      </c>
      <c r="F343" s="2" t="s">
        <v>1465</v>
      </c>
      <c r="G343" s="2" t="s">
        <v>1466</v>
      </c>
      <c r="H343" s="2" t="s">
        <v>103</v>
      </c>
      <c r="I343" s="2" t="s">
        <v>26</v>
      </c>
      <c r="J343" s="2" t="s">
        <v>27</v>
      </c>
      <c r="K343" s="2" t="s">
        <v>28</v>
      </c>
      <c r="L343" s="2" t="s">
        <v>29</v>
      </c>
      <c r="M343" s="2" t="s">
        <v>29</v>
      </c>
      <c r="N343" s="2" t="s">
        <v>29</v>
      </c>
      <c r="O343" s="2" t="s">
        <v>29</v>
      </c>
      <c r="P343" s="2" t="s">
        <v>271</v>
      </c>
      <c r="Q343" s="4" t="str">
        <f>HYPERLINK("http://weibo.com/5644298387/NmlJc3k2T")</f>
        <v>http://weibo.com/5644298387/NmlJc3k2T</v>
      </c>
      <c r="R343" s="3" t="s">
        <v>46</v>
      </c>
      <c r="S343" s="2" t="s">
        <v>31</v>
      </c>
      <c r="T343" t="s">
        <v>32</v>
      </c>
    </row>
    <row r="344" ht="23" customHeight="1" spans="1:20">
      <c r="A344" s="2">
        <v>343</v>
      </c>
      <c r="B344" s="3" t="s">
        <v>1467</v>
      </c>
      <c r="C344" s="2" t="s">
        <v>1468</v>
      </c>
      <c r="D344" s="2" t="s">
        <v>35</v>
      </c>
      <c r="E344" s="2" t="s">
        <v>22</v>
      </c>
      <c r="F344" s="2" t="s">
        <v>1469</v>
      </c>
      <c r="G344" s="2" t="s">
        <v>1470</v>
      </c>
      <c r="H344" s="2" t="s">
        <v>55</v>
      </c>
      <c r="I344" s="2" t="s">
        <v>26</v>
      </c>
      <c r="J344" s="2" t="s">
        <v>27</v>
      </c>
      <c r="K344" s="2" t="s">
        <v>28</v>
      </c>
      <c r="L344" s="2" t="s">
        <v>29</v>
      </c>
      <c r="M344" s="2" t="s">
        <v>29</v>
      </c>
      <c r="N344" s="2" t="s">
        <v>29</v>
      </c>
      <c r="O344" s="2" t="s">
        <v>29</v>
      </c>
      <c r="P344" s="2" t="s">
        <v>1471</v>
      </c>
      <c r="Q344" s="4" t="str">
        <f>HYPERLINK("http://weibo.com/2446955002/NmlHrm2UO")</f>
        <v>http://weibo.com/2446955002/NmlHrm2UO</v>
      </c>
      <c r="R344" s="3" t="s">
        <v>1467</v>
      </c>
      <c r="S344" s="2" t="s">
        <v>31</v>
      </c>
      <c r="T344" t="s">
        <v>32</v>
      </c>
    </row>
    <row r="345" ht="23" customHeight="1" spans="1:20">
      <c r="A345" s="2">
        <v>344</v>
      </c>
      <c r="B345" s="3" t="s">
        <v>1472</v>
      </c>
      <c r="C345" s="2" t="s">
        <v>1473</v>
      </c>
      <c r="D345" s="2" t="s">
        <v>21</v>
      </c>
      <c r="E345" s="2" t="s">
        <v>22</v>
      </c>
      <c r="F345" s="2" t="s">
        <v>1474</v>
      </c>
      <c r="G345" s="2" t="s">
        <v>1475</v>
      </c>
      <c r="H345" s="2" t="s">
        <v>103</v>
      </c>
      <c r="I345" s="2" t="s">
        <v>26</v>
      </c>
      <c r="J345" s="2" t="s">
        <v>27</v>
      </c>
      <c r="K345" s="2" t="s">
        <v>28</v>
      </c>
      <c r="L345" s="2" t="s">
        <v>29</v>
      </c>
      <c r="M345" s="2" t="s">
        <v>29</v>
      </c>
      <c r="N345" s="2" t="s">
        <v>29</v>
      </c>
      <c r="O345" s="2" t="s">
        <v>29</v>
      </c>
      <c r="P345" s="2" t="s">
        <v>1476</v>
      </c>
      <c r="Q345" s="4" t="str">
        <f>HYPERLINK("http://weibo.com/6997655380/NmlFQ7fZD")</f>
        <v>http://weibo.com/6997655380/NmlFQ7fZD</v>
      </c>
      <c r="R345" s="3" t="s">
        <v>1472</v>
      </c>
      <c r="S345" s="2" t="s">
        <v>31</v>
      </c>
      <c r="T345" t="s">
        <v>32</v>
      </c>
    </row>
    <row r="346" ht="23" customHeight="1" spans="1:20">
      <c r="A346" s="2">
        <v>345</v>
      </c>
      <c r="B346" s="3" t="s">
        <v>1196</v>
      </c>
      <c r="C346" s="2" t="s">
        <v>1477</v>
      </c>
      <c r="D346" s="2" t="s">
        <v>21</v>
      </c>
      <c r="E346" s="2" t="s">
        <v>22</v>
      </c>
      <c r="F346" s="2" t="s">
        <v>1478</v>
      </c>
      <c r="G346" s="2" t="s">
        <v>1479</v>
      </c>
      <c r="H346" s="2" t="s">
        <v>38</v>
      </c>
      <c r="I346" s="2" t="s">
        <v>26</v>
      </c>
      <c r="J346" s="2" t="s">
        <v>27</v>
      </c>
      <c r="K346" s="2" t="s">
        <v>28</v>
      </c>
      <c r="L346" s="2" t="s">
        <v>29</v>
      </c>
      <c r="M346" s="2" t="s">
        <v>29</v>
      </c>
      <c r="N346" s="2" t="s">
        <v>29</v>
      </c>
      <c r="O346" s="2" t="s">
        <v>29</v>
      </c>
      <c r="P346" s="2" t="s">
        <v>295</v>
      </c>
      <c r="Q346" s="4" t="str">
        <f>HYPERLINK("http://weibo.com/1954607350/NmlEXB2AK")</f>
        <v>http://weibo.com/1954607350/NmlEXB2AK</v>
      </c>
      <c r="R346" s="3" t="s">
        <v>1196</v>
      </c>
      <c r="S346" s="2" t="s">
        <v>31</v>
      </c>
      <c r="T346" t="s">
        <v>32</v>
      </c>
    </row>
    <row r="347" ht="23" customHeight="1" spans="1:20">
      <c r="A347" s="2">
        <v>346</v>
      </c>
      <c r="B347" s="3" t="s">
        <v>1480</v>
      </c>
      <c r="C347" s="2" t="s">
        <v>1481</v>
      </c>
      <c r="D347" s="2" t="s">
        <v>21</v>
      </c>
      <c r="E347" s="2" t="s">
        <v>22</v>
      </c>
      <c r="F347" s="2" t="s">
        <v>1482</v>
      </c>
      <c r="G347" s="2" t="s">
        <v>1483</v>
      </c>
      <c r="H347" s="2" t="s">
        <v>25</v>
      </c>
      <c r="I347" s="2" t="s">
        <v>26</v>
      </c>
      <c r="J347" s="2" t="s">
        <v>27</v>
      </c>
      <c r="K347" s="2" t="s">
        <v>28</v>
      </c>
      <c r="L347" s="2" t="s">
        <v>29</v>
      </c>
      <c r="M347" s="2" t="s">
        <v>29</v>
      </c>
      <c r="N347" s="2" t="s">
        <v>29</v>
      </c>
      <c r="O347" s="2" t="s">
        <v>29</v>
      </c>
      <c r="P347" s="2" t="s">
        <v>1214</v>
      </c>
      <c r="Q347" s="4" t="str">
        <f>HYPERLINK("http://weibo.com/2683628760/NmlEBbZBg")</f>
        <v>http://weibo.com/2683628760/NmlEBbZBg</v>
      </c>
      <c r="R347" s="3" t="s">
        <v>1480</v>
      </c>
      <c r="S347" s="2" t="s">
        <v>31</v>
      </c>
      <c r="T347" t="s">
        <v>32</v>
      </c>
    </row>
    <row r="348" ht="23" customHeight="1" spans="1:20">
      <c r="A348" s="2">
        <v>347</v>
      </c>
      <c r="B348" s="3" t="s">
        <v>1484</v>
      </c>
      <c r="C348" s="2" t="s">
        <v>1485</v>
      </c>
      <c r="D348" s="2" t="s">
        <v>21</v>
      </c>
      <c r="E348" s="2" t="s">
        <v>22</v>
      </c>
      <c r="F348" s="2" t="s">
        <v>1486</v>
      </c>
      <c r="G348" s="2" t="s">
        <v>1487</v>
      </c>
      <c r="H348" s="2" t="s">
        <v>97</v>
      </c>
      <c r="I348" s="2" t="s">
        <v>26</v>
      </c>
      <c r="J348" s="2" t="s">
        <v>27</v>
      </c>
      <c r="K348" s="2" t="s">
        <v>28</v>
      </c>
      <c r="L348" s="2" t="s">
        <v>29</v>
      </c>
      <c r="M348" s="2" t="s">
        <v>29</v>
      </c>
      <c r="N348" s="2" t="s">
        <v>29</v>
      </c>
      <c r="O348" s="2" t="s">
        <v>29</v>
      </c>
      <c r="P348" s="2" t="s">
        <v>1011</v>
      </c>
      <c r="Q348" s="4" t="str">
        <f>HYPERLINK("http://weibo.com/5501312832/NmlEs7Yer")</f>
        <v>http://weibo.com/5501312832/NmlEs7Yer</v>
      </c>
      <c r="R348" s="3" t="s">
        <v>1484</v>
      </c>
      <c r="S348" s="2" t="s">
        <v>31</v>
      </c>
      <c r="T348" t="s">
        <v>32</v>
      </c>
    </row>
    <row r="349" ht="23" customHeight="1" spans="1:20">
      <c r="A349" s="2">
        <v>348</v>
      </c>
      <c r="B349" s="3" t="s">
        <v>546</v>
      </c>
      <c r="C349" s="2" t="s">
        <v>1488</v>
      </c>
      <c r="D349" s="2" t="s">
        <v>35</v>
      </c>
      <c r="E349" s="2" t="s">
        <v>22</v>
      </c>
      <c r="F349" s="2" t="s">
        <v>1489</v>
      </c>
      <c r="G349" s="2" t="s">
        <v>1490</v>
      </c>
      <c r="H349" s="2" t="s">
        <v>97</v>
      </c>
      <c r="I349" s="2" t="s">
        <v>26</v>
      </c>
      <c r="J349" s="2" t="s">
        <v>27</v>
      </c>
      <c r="K349" s="2" t="s">
        <v>28</v>
      </c>
      <c r="L349" s="2" t="s">
        <v>29</v>
      </c>
      <c r="M349" s="2" t="s">
        <v>29</v>
      </c>
      <c r="N349" s="2" t="s">
        <v>29</v>
      </c>
      <c r="O349" s="2" t="s">
        <v>29</v>
      </c>
      <c r="P349" s="2" t="s">
        <v>29</v>
      </c>
      <c r="Q349" s="4" t="str">
        <f>HYPERLINK("http://weibo.com/7731692301/NmlEnlYeu")</f>
        <v>http://weibo.com/7731692301/NmlEnlYeu</v>
      </c>
      <c r="R349" s="3" t="s">
        <v>546</v>
      </c>
      <c r="S349" s="2" t="s">
        <v>31</v>
      </c>
      <c r="T349" t="s">
        <v>32</v>
      </c>
    </row>
    <row r="350" ht="23" customHeight="1" spans="1:20">
      <c r="A350" s="2">
        <v>349</v>
      </c>
      <c r="B350" s="3" t="s">
        <v>46</v>
      </c>
      <c r="C350" s="2" t="s">
        <v>1491</v>
      </c>
      <c r="D350" s="2" t="s">
        <v>35</v>
      </c>
      <c r="E350" s="2" t="s">
        <v>22</v>
      </c>
      <c r="F350" s="2" t="s">
        <v>1492</v>
      </c>
      <c r="G350" s="2" t="s">
        <v>1493</v>
      </c>
      <c r="H350" s="2" t="s">
        <v>1494</v>
      </c>
      <c r="I350" s="2" t="s">
        <v>26</v>
      </c>
      <c r="J350" s="2" t="s">
        <v>27</v>
      </c>
      <c r="K350" s="2" t="s">
        <v>28</v>
      </c>
      <c r="L350" s="2" t="s">
        <v>29</v>
      </c>
      <c r="M350" s="2" t="s">
        <v>29</v>
      </c>
      <c r="N350" s="2" t="s">
        <v>29</v>
      </c>
      <c r="O350" s="2" t="s">
        <v>29</v>
      </c>
      <c r="P350" s="2" t="s">
        <v>397</v>
      </c>
      <c r="Q350" s="4" t="str">
        <f>HYPERLINK("http://weibo.com/1866027764/NmlEmqwQE")</f>
        <v>http://weibo.com/1866027764/NmlEmqwQE</v>
      </c>
      <c r="R350" s="3" t="s">
        <v>46</v>
      </c>
      <c r="S350" s="2" t="s">
        <v>31</v>
      </c>
      <c r="T350" t="s">
        <v>32</v>
      </c>
    </row>
    <row r="351" ht="23" customHeight="1" spans="1:20">
      <c r="A351" s="2">
        <v>350</v>
      </c>
      <c r="B351" s="3" t="s">
        <v>1495</v>
      </c>
      <c r="C351" s="2" t="s">
        <v>1496</v>
      </c>
      <c r="D351" s="2" t="s">
        <v>21</v>
      </c>
      <c r="E351" s="2" t="s">
        <v>22</v>
      </c>
      <c r="F351" s="2" t="s">
        <v>1497</v>
      </c>
      <c r="G351" s="2" t="s">
        <v>1498</v>
      </c>
      <c r="H351" s="2" t="s">
        <v>441</v>
      </c>
      <c r="I351" s="2" t="s">
        <v>26</v>
      </c>
      <c r="J351" s="2" t="s">
        <v>27</v>
      </c>
      <c r="K351" s="2" t="s">
        <v>28</v>
      </c>
      <c r="L351" s="2" t="s">
        <v>29</v>
      </c>
      <c r="M351" s="2" t="s">
        <v>29</v>
      </c>
      <c r="N351" s="2" t="s">
        <v>29</v>
      </c>
      <c r="O351" s="2" t="s">
        <v>29</v>
      </c>
      <c r="P351" s="2" t="s">
        <v>1499</v>
      </c>
      <c r="Q351" s="4" t="str">
        <f>HYPERLINK("http://weibo.com/3190073153/NmlDW6xhY")</f>
        <v>http://weibo.com/3190073153/NmlDW6xhY</v>
      </c>
      <c r="R351" s="3" t="s">
        <v>1495</v>
      </c>
      <c r="S351" s="2" t="s">
        <v>31</v>
      </c>
      <c r="T351" t="s">
        <v>32</v>
      </c>
    </row>
    <row r="352" ht="23" customHeight="1" spans="1:20">
      <c r="A352" s="2">
        <v>351</v>
      </c>
      <c r="B352" s="3" t="s">
        <v>1500</v>
      </c>
      <c r="C352" s="2" t="s">
        <v>1501</v>
      </c>
      <c r="D352" s="2" t="s">
        <v>21</v>
      </c>
      <c r="E352" s="2" t="s">
        <v>22</v>
      </c>
      <c r="F352" s="2" t="s">
        <v>1502</v>
      </c>
      <c r="G352" s="2" t="s">
        <v>1503</v>
      </c>
      <c r="H352" s="2" t="s">
        <v>38</v>
      </c>
      <c r="I352" s="2" t="s">
        <v>26</v>
      </c>
      <c r="J352" s="2" t="s">
        <v>27</v>
      </c>
      <c r="K352" s="2" t="s">
        <v>28</v>
      </c>
      <c r="L352" s="2" t="s">
        <v>29</v>
      </c>
      <c r="M352" s="2" t="s">
        <v>29</v>
      </c>
      <c r="N352" s="2" t="s">
        <v>29</v>
      </c>
      <c r="O352" s="2" t="s">
        <v>29</v>
      </c>
      <c r="P352" s="2" t="s">
        <v>1504</v>
      </c>
      <c r="Q352" s="4" t="str">
        <f>HYPERLINK("http://weibo.com/6059232681/NmlCYuxGn")</f>
        <v>http://weibo.com/6059232681/NmlCYuxGn</v>
      </c>
      <c r="R352" s="3" t="s">
        <v>1500</v>
      </c>
      <c r="S352" s="2" t="s">
        <v>31</v>
      </c>
      <c r="T352" t="s">
        <v>32</v>
      </c>
    </row>
    <row r="353" ht="23" customHeight="1" spans="1:20">
      <c r="A353" s="2">
        <v>352</v>
      </c>
      <c r="B353" s="3" t="s">
        <v>51</v>
      </c>
      <c r="C353" s="2" t="s">
        <v>1505</v>
      </c>
      <c r="D353" s="2" t="s">
        <v>35</v>
      </c>
      <c r="E353" s="2" t="s">
        <v>22</v>
      </c>
      <c r="F353" s="2" t="s">
        <v>1506</v>
      </c>
      <c r="G353" s="2" t="s">
        <v>1507</v>
      </c>
      <c r="H353" s="2" t="s">
        <v>25</v>
      </c>
      <c r="I353" s="2" t="s">
        <v>26</v>
      </c>
      <c r="J353" s="2" t="s">
        <v>27</v>
      </c>
      <c r="K353" s="2" t="s">
        <v>28</v>
      </c>
      <c r="L353" s="2" t="s">
        <v>29</v>
      </c>
      <c r="M353" s="2" t="s">
        <v>29</v>
      </c>
      <c r="N353" s="2" t="s">
        <v>29</v>
      </c>
      <c r="O353" s="2" t="s">
        <v>29</v>
      </c>
      <c r="P353" s="2" t="s">
        <v>71</v>
      </c>
      <c r="Q353" s="4" t="str">
        <f>HYPERLINK("http://weibo.com/7200509368/NmlCGqPOU")</f>
        <v>http://weibo.com/7200509368/NmlCGqPOU</v>
      </c>
      <c r="R353" s="3" t="s">
        <v>51</v>
      </c>
      <c r="S353" s="2" t="s">
        <v>31</v>
      </c>
      <c r="T353" t="s">
        <v>32</v>
      </c>
    </row>
    <row r="354" ht="23" customHeight="1" spans="1:20">
      <c r="A354" s="2">
        <v>353</v>
      </c>
      <c r="B354" s="3" t="s">
        <v>46</v>
      </c>
      <c r="C354" s="2" t="s">
        <v>1508</v>
      </c>
      <c r="D354" s="2" t="s">
        <v>35</v>
      </c>
      <c r="E354" s="2" t="s">
        <v>22</v>
      </c>
      <c r="F354" s="2" t="s">
        <v>1509</v>
      </c>
      <c r="G354" s="2" t="s">
        <v>1510</v>
      </c>
      <c r="H354" s="2" t="s">
        <v>25</v>
      </c>
      <c r="I354" s="2" t="s">
        <v>26</v>
      </c>
      <c r="J354" s="2" t="s">
        <v>27</v>
      </c>
      <c r="K354" s="2" t="s">
        <v>28</v>
      </c>
      <c r="L354" s="2" t="s">
        <v>29</v>
      </c>
      <c r="M354" s="2" t="s">
        <v>29</v>
      </c>
      <c r="N354" s="2" t="s">
        <v>29</v>
      </c>
      <c r="O354" s="2" t="s">
        <v>29</v>
      </c>
      <c r="P354" s="2" t="s">
        <v>309</v>
      </c>
      <c r="Q354" s="4" t="str">
        <f>HYPERLINK("http://weibo.com/2671106071/NmlC1nzml")</f>
        <v>http://weibo.com/2671106071/NmlC1nzml</v>
      </c>
      <c r="R354" s="3" t="s">
        <v>46</v>
      </c>
      <c r="S354" s="2" t="s">
        <v>31</v>
      </c>
      <c r="T354" t="s">
        <v>32</v>
      </c>
    </row>
    <row r="355" ht="23" customHeight="1" spans="1:20">
      <c r="A355" s="2">
        <v>354</v>
      </c>
      <c r="B355" s="3" t="s">
        <v>1511</v>
      </c>
      <c r="C355" s="2" t="s">
        <v>1512</v>
      </c>
      <c r="D355" s="2" t="s">
        <v>21</v>
      </c>
      <c r="E355" s="2" t="s">
        <v>22</v>
      </c>
      <c r="F355" s="2" t="s">
        <v>1513</v>
      </c>
      <c r="G355" s="2" t="s">
        <v>1514</v>
      </c>
      <c r="H355" s="2" t="s">
        <v>38</v>
      </c>
      <c r="I355" s="2" t="s">
        <v>26</v>
      </c>
      <c r="J355" s="2" t="s">
        <v>27</v>
      </c>
      <c r="K355" s="2" t="s">
        <v>28</v>
      </c>
      <c r="L355" s="2" t="s">
        <v>29</v>
      </c>
      <c r="M355" s="2" t="s">
        <v>29</v>
      </c>
      <c r="N355" s="2" t="s">
        <v>29</v>
      </c>
      <c r="O355" s="2" t="s">
        <v>29</v>
      </c>
      <c r="P355" s="2" t="s">
        <v>1515</v>
      </c>
      <c r="Q355" s="4" t="str">
        <f>HYPERLINK("http://weibo.com/5665269971/NmlB66nIA")</f>
        <v>http://weibo.com/5665269971/NmlB66nIA</v>
      </c>
      <c r="R355" s="3" t="s">
        <v>1511</v>
      </c>
      <c r="S355" s="2" t="s">
        <v>31</v>
      </c>
      <c r="T355" t="s">
        <v>32</v>
      </c>
    </row>
    <row r="356" ht="23" customHeight="1" spans="1:20">
      <c r="A356" s="2">
        <v>355</v>
      </c>
      <c r="B356" s="3" t="s">
        <v>1516</v>
      </c>
      <c r="C356" s="2" t="s">
        <v>1517</v>
      </c>
      <c r="D356" s="2" t="s">
        <v>21</v>
      </c>
      <c r="E356" s="2" t="s">
        <v>22</v>
      </c>
      <c r="F356" s="2" t="s">
        <v>1518</v>
      </c>
      <c r="G356" s="2" t="s">
        <v>1519</v>
      </c>
      <c r="H356" s="2" t="s">
        <v>25</v>
      </c>
      <c r="I356" s="2" t="s">
        <v>26</v>
      </c>
      <c r="J356" s="2" t="s">
        <v>27</v>
      </c>
      <c r="K356" s="2" t="s">
        <v>28</v>
      </c>
      <c r="L356" s="2" t="s">
        <v>29</v>
      </c>
      <c r="M356" s="2" t="s">
        <v>29</v>
      </c>
      <c r="N356" s="2" t="s">
        <v>29</v>
      </c>
      <c r="O356" s="2" t="s">
        <v>29</v>
      </c>
      <c r="P356" s="2" t="s">
        <v>1520</v>
      </c>
      <c r="Q356" s="4" t="str">
        <f>HYPERLINK("http://weibo.com/2056719097/NmlAV89ZQ")</f>
        <v>http://weibo.com/2056719097/NmlAV89ZQ</v>
      </c>
      <c r="R356" s="3" t="s">
        <v>1516</v>
      </c>
      <c r="S356" s="2" t="s">
        <v>31</v>
      </c>
      <c r="T356" t="s">
        <v>32</v>
      </c>
    </row>
    <row r="357" ht="23" customHeight="1" spans="1:20">
      <c r="A357" s="2">
        <v>356</v>
      </c>
      <c r="B357" s="3" t="s">
        <v>546</v>
      </c>
      <c r="C357" s="2" t="s">
        <v>1521</v>
      </c>
      <c r="D357" s="2" t="s">
        <v>35</v>
      </c>
      <c r="E357" s="2" t="s">
        <v>22</v>
      </c>
      <c r="F357" s="2" t="s">
        <v>1522</v>
      </c>
      <c r="G357" s="2" t="s">
        <v>1523</v>
      </c>
      <c r="H357" s="2" t="s">
        <v>80</v>
      </c>
      <c r="I357" s="2" t="s">
        <v>26</v>
      </c>
      <c r="J357" s="2" t="s">
        <v>27</v>
      </c>
      <c r="K357" s="2" t="s">
        <v>28</v>
      </c>
      <c r="L357" s="2" t="s">
        <v>29</v>
      </c>
      <c r="M357" s="2" t="s">
        <v>29</v>
      </c>
      <c r="N357" s="2" t="s">
        <v>29</v>
      </c>
      <c r="O357" s="2" t="s">
        <v>29</v>
      </c>
      <c r="P357" s="2" t="s">
        <v>1057</v>
      </c>
      <c r="Q357" s="4" t="str">
        <f>HYPERLINK("http://weibo.com/6323712285/NmlATFuDo")</f>
        <v>http://weibo.com/6323712285/NmlATFuDo</v>
      </c>
      <c r="R357" s="3" t="s">
        <v>546</v>
      </c>
      <c r="S357" s="2" t="s">
        <v>31</v>
      </c>
      <c r="T357" t="s">
        <v>32</v>
      </c>
    </row>
    <row r="358" ht="23" customHeight="1" spans="1:20">
      <c r="A358" s="2">
        <v>357</v>
      </c>
      <c r="B358" s="3" t="s">
        <v>1196</v>
      </c>
      <c r="C358" s="2" t="s">
        <v>1524</v>
      </c>
      <c r="D358" s="2" t="s">
        <v>21</v>
      </c>
      <c r="E358" s="2" t="s">
        <v>22</v>
      </c>
      <c r="F358" s="2" t="s">
        <v>1525</v>
      </c>
      <c r="G358" s="2" t="s">
        <v>1526</v>
      </c>
      <c r="H358" s="2" t="s">
        <v>25</v>
      </c>
      <c r="I358" s="2" t="s">
        <v>26</v>
      </c>
      <c r="J358" s="2" t="s">
        <v>27</v>
      </c>
      <c r="K358" s="2" t="s">
        <v>28</v>
      </c>
      <c r="L358" s="2" t="s">
        <v>29</v>
      </c>
      <c r="M358" s="2" t="s">
        <v>29</v>
      </c>
      <c r="N358" s="2" t="s">
        <v>29</v>
      </c>
      <c r="O358" s="2" t="s">
        <v>29</v>
      </c>
      <c r="P358" s="2" t="s">
        <v>1011</v>
      </c>
      <c r="Q358" s="4" t="str">
        <f>HYPERLINK("http://weibo.com/5734943155/NmlATFtIZ")</f>
        <v>http://weibo.com/5734943155/NmlATFtIZ</v>
      </c>
      <c r="R358" s="3" t="s">
        <v>1196</v>
      </c>
      <c r="S358" s="2" t="s">
        <v>31</v>
      </c>
      <c r="T358" t="s">
        <v>32</v>
      </c>
    </row>
    <row r="359" ht="23" customHeight="1" spans="1:20">
      <c r="A359" s="2">
        <v>358</v>
      </c>
      <c r="B359" s="3" t="s">
        <v>1527</v>
      </c>
      <c r="C359" s="2" t="s">
        <v>1528</v>
      </c>
      <c r="D359" s="2" t="s">
        <v>35</v>
      </c>
      <c r="E359" s="2" t="s">
        <v>22</v>
      </c>
      <c r="F359" s="2" t="s">
        <v>1529</v>
      </c>
      <c r="G359" s="2" t="s">
        <v>1530</v>
      </c>
      <c r="H359" s="2" t="s">
        <v>97</v>
      </c>
      <c r="I359" s="2" t="s">
        <v>26</v>
      </c>
      <c r="J359" s="2" t="s">
        <v>27</v>
      </c>
      <c r="K359" s="2" t="s">
        <v>28</v>
      </c>
      <c r="L359" s="2" t="s">
        <v>29</v>
      </c>
      <c r="M359" s="2" t="s">
        <v>29</v>
      </c>
      <c r="N359" s="2" t="s">
        <v>29</v>
      </c>
      <c r="O359" s="2" t="s">
        <v>29</v>
      </c>
      <c r="P359" s="2" t="s">
        <v>1531</v>
      </c>
      <c r="Q359" s="4" t="str">
        <f>HYPERLINK("http://weibo.com/6568005980/NmlAeuvE9")</f>
        <v>http://weibo.com/6568005980/NmlAeuvE9</v>
      </c>
      <c r="R359" s="3" t="s">
        <v>1527</v>
      </c>
      <c r="S359" s="2" t="s">
        <v>31</v>
      </c>
      <c r="T359" t="s">
        <v>32</v>
      </c>
    </row>
    <row r="360" ht="23" customHeight="1" spans="1:20">
      <c r="A360" s="2">
        <v>359</v>
      </c>
      <c r="B360" s="3" t="s">
        <v>1532</v>
      </c>
      <c r="C360" s="2" t="s">
        <v>1533</v>
      </c>
      <c r="D360" s="2" t="s">
        <v>21</v>
      </c>
      <c r="E360" s="2" t="s">
        <v>22</v>
      </c>
      <c r="F360" s="2" t="s">
        <v>1534</v>
      </c>
      <c r="G360" s="2" t="s">
        <v>1535</v>
      </c>
      <c r="H360" s="2" t="s">
        <v>38</v>
      </c>
      <c r="I360" s="2" t="s">
        <v>26</v>
      </c>
      <c r="J360" s="2" t="s">
        <v>27</v>
      </c>
      <c r="K360" s="2" t="s">
        <v>28</v>
      </c>
      <c r="L360" s="2" t="s">
        <v>29</v>
      </c>
      <c r="M360" s="2" t="s">
        <v>29</v>
      </c>
      <c r="N360" s="2" t="s">
        <v>29</v>
      </c>
      <c r="O360" s="2" t="s">
        <v>29</v>
      </c>
      <c r="P360" s="2" t="s">
        <v>1536</v>
      </c>
      <c r="Q360" s="4" t="str">
        <f>HYPERLINK("http://weibo.com/2707241697/NmlzGvBnW")</f>
        <v>http://weibo.com/2707241697/NmlzGvBnW</v>
      </c>
      <c r="R360" s="3" t="s">
        <v>1532</v>
      </c>
      <c r="S360" s="2" t="s">
        <v>31</v>
      </c>
      <c r="T360" t="s">
        <v>32</v>
      </c>
    </row>
    <row r="361" ht="23" customHeight="1" spans="1:20">
      <c r="A361" s="2">
        <v>360</v>
      </c>
      <c r="B361" s="3" t="s">
        <v>1537</v>
      </c>
      <c r="C361" s="2" t="s">
        <v>1538</v>
      </c>
      <c r="D361" s="2" t="s">
        <v>21</v>
      </c>
      <c r="E361" s="2" t="s">
        <v>22</v>
      </c>
      <c r="F361" s="2" t="s">
        <v>1539</v>
      </c>
      <c r="G361" s="2" t="s">
        <v>1540</v>
      </c>
      <c r="H361" s="2" t="s">
        <v>717</v>
      </c>
      <c r="I361" s="2" t="s">
        <v>26</v>
      </c>
      <c r="J361" s="2" t="s">
        <v>27</v>
      </c>
      <c r="K361" s="2" t="s">
        <v>28</v>
      </c>
      <c r="L361" s="2" t="s">
        <v>29</v>
      </c>
      <c r="M361" s="2" t="s">
        <v>29</v>
      </c>
      <c r="N361" s="2" t="s">
        <v>29</v>
      </c>
      <c r="O361" s="2" t="s">
        <v>29</v>
      </c>
      <c r="P361" s="2" t="s">
        <v>1541</v>
      </c>
      <c r="Q361" s="4" t="str">
        <f>HYPERLINK("http://weibo.com/1783502935/Nmlzwewpj")</f>
        <v>http://weibo.com/1783502935/Nmlzwewpj</v>
      </c>
      <c r="R361" s="3" t="s">
        <v>1537</v>
      </c>
      <c r="S361" s="2" t="s">
        <v>31</v>
      </c>
      <c r="T361" t="s">
        <v>32</v>
      </c>
    </row>
    <row r="362" ht="23" customHeight="1" spans="1:20">
      <c r="A362" s="2">
        <v>361</v>
      </c>
      <c r="B362" s="3" t="s">
        <v>1542</v>
      </c>
      <c r="C362" s="2" t="s">
        <v>1543</v>
      </c>
      <c r="D362" s="2" t="s">
        <v>21</v>
      </c>
      <c r="E362" s="2" t="s">
        <v>22</v>
      </c>
      <c r="F362" s="2" t="s">
        <v>1544</v>
      </c>
      <c r="G362" s="2" t="s">
        <v>1545</v>
      </c>
      <c r="H362" s="2" t="s">
        <v>91</v>
      </c>
      <c r="I362" s="2" t="s">
        <v>26</v>
      </c>
      <c r="J362" s="2" t="s">
        <v>27</v>
      </c>
      <c r="K362" s="2" t="s">
        <v>28</v>
      </c>
      <c r="L362" s="2" t="s">
        <v>29</v>
      </c>
      <c r="M362" s="2" t="s">
        <v>29</v>
      </c>
      <c r="N362" s="2" t="s">
        <v>29</v>
      </c>
      <c r="O362" s="2" t="s">
        <v>29</v>
      </c>
      <c r="P362" s="2" t="s">
        <v>1546</v>
      </c>
      <c r="Q362" s="4" t="str">
        <f>HYPERLINK("http://weibo.com/5020605884/NmlzcDL52")</f>
        <v>http://weibo.com/5020605884/NmlzcDL52</v>
      </c>
      <c r="R362" s="3" t="s">
        <v>1542</v>
      </c>
      <c r="S362" s="2" t="s">
        <v>31</v>
      </c>
      <c r="T362" t="s">
        <v>32</v>
      </c>
    </row>
    <row r="363" ht="23" customHeight="1" spans="1:20">
      <c r="A363" s="2">
        <v>362</v>
      </c>
      <c r="B363" s="3" t="s">
        <v>1547</v>
      </c>
      <c r="C363" s="2" t="s">
        <v>1548</v>
      </c>
      <c r="D363" s="2" t="s">
        <v>21</v>
      </c>
      <c r="E363" s="2" t="s">
        <v>22</v>
      </c>
      <c r="F363" s="2" t="s">
        <v>1549</v>
      </c>
      <c r="G363" s="2" t="s">
        <v>1550</v>
      </c>
      <c r="H363" s="2" t="s">
        <v>486</v>
      </c>
      <c r="I363" s="2" t="s">
        <v>26</v>
      </c>
      <c r="J363" s="2" t="s">
        <v>27</v>
      </c>
      <c r="K363" s="2" t="s">
        <v>28</v>
      </c>
      <c r="L363" s="2" t="s">
        <v>29</v>
      </c>
      <c r="M363" s="2" t="s">
        <v>29</v>
      </c>
      <c r="N363" s="2" t="s">
        <v>29</v>
      </c>
      <c r="O363" s="2" t="s">
        <v>29</v>
      </c>
      <c r="P363" s="2" t="s">
        <v>1551</v>
      </c>
      <c r="Q363" s="4" t="str">
        <f>HYPERLINK("http://weibo.com/2298844220/Nmlz0hvDS")</f>
        <v>http://weibo.com/2298844220/Nmlz0hvDS</v>
      </c>
      <c r="R363" s="3" t="s">
        <v>1547</v>
      </c>
      <c r="S363" s="2" t="s">
        <v>31</v>
      </c>
      <c r="T363" t="s">
        <v>32</v>
      </c>
    </row>
    <row r="364" ht="23" customHeight="1" spans="1:20">
      <c r="A364" s="2">
        <v>363</v>
      </c>
      <c r="B364" s="3" t="s">
        <v>1552</v>
      </c>
      <c r="C364" s="2" t="s">
        <v>1553</v>
      </c>
      <c r="D364" s="2" t="s">
        <v>21</v>
      </c>
      <c r="E364" s="2" t="s">
        <v>22</v>
      </c>
      <c r="F364" s="2" t="s">
        <v>1554</v>
      </c>
      <c r="G364" s="2" t="s">
        <v>1555</v>
      </c>
      <c r="H364" s="2" t="s">
        <v>97</v>
      </c>
      <c r="I364" s="2" t="s">
        <v>26</v>
      </c>
      <c r="J364" s="2" t="s">
        <v>27</v>
      </c>
      <c r="K364" s="2" t="s">
        <v>28</v>
      </c>
      <c r="L364" s="2" t="s">
        <v>29</v>
      </c>
      <c r="M364" s="2" t="s">
        <v>29</v>
      </c>
      <c r="N364" s="2" t="s">
        <v>29</v>
      </c>
      <c r="O364" s="2" t="s">
        <v>29</v>
      </c>
      <c r="P364" s="2" t="s">
        <v>1556</v>
      </c>
      <c r="Q364" s="4" t="str">
        <f>HYPERLINK("http://weibo.com/6971341589/NmlyQzBHB")</f>
        <v>http://weibo.com/6971341589/NmlyQzBHB</v>
      </c>
      <c r="R364" s="3" t="s">
        <v>1552</v>
      </c>
      <c r="S364" s="2" t="s">
        <v>31</v>
      </c>
      <c r="T364" t="s">
        <v>32</v>
      </c>
    </row>
    <row r="365" ht="23" customHeight="1" spans="1:20">
      <c r="A365" s="2">
        <v>364</v>
      </c>
      <c r="B365" s="3" t="s">
        <v>1557</v>
      </c>
      <c r="C365" s="2" t="s">
        <v>1558</v>
      </c>
      <c r="D365" s="2" t="s">
        <v>21</v>
      </c>
      <c r="E365" s="2" t="s">
        <v>22</v>
      </c>
      <c r="F365" s="2" t="s">
        <v>1559</v>
      </c>
      <c r="G365" s="2" t="s">
        <v>1560</v>
      </c>
      <c r="H365" s="2" t="s">
        <v>80</v>
      </c>
      <c r="I365" s="2" t="s">
        <v>26</v>
      </c>
      <c r="J365" s="2" t="s">
        <v>27</v>
      </c>
      <c r="K365" s="2" t="s">
        <v>28</v>
      </c>
      <c r="L365" s="2" t="s">
        <v>29</v>
      </c>
      <c r="M365" s="2" t="s">
        <v>29</v>
      </c>
      <c r="N365" s="2" t="s">
        <v>29</v>
      </c>
      <c r="O365" s="2" t="s">
        <v>29</v>
      </c>
      <c r="P365" s="2" t="s">
        <v>433</v>
      </c>
      <c r="Q365" s="4" t="str">
        <f>HYPERLINK("http://weibo.com/7431601240/Nmlyu2SR5")</f>
        <v>http://weibo.com/7431601240/Nmlyu2SR5</v>
      </c>
      <c r="R365" s="3" t="s">
        <v>1557</v>
      </c>
      <c r="S365" s="2" t="s">
        <v>31</v>
      </c>
      <c r="T365" t="s">
        <v>32</v>
      </c>
    </row>
    <row r="366" ht="23" customHeight="1" spans="1:20">
      <c r="A366" s="2">
        <v>365</v>
      </c>
      <c r="B366" s="3" t="s">
        <v>1401</v>
      </c>
      <c r="C366" s="2" t="s">
        <v>1558</v>
      </c>
      <c r="D366" s="2" t="s">
        <v>35</v>
      </c>
      <c r="E366" s="2" t="s">
        <v>22</v>
      </c>
      <c r="F366" s="2" t="s">
        <v>1561</v>
      </c>
      <c r="G366" s="2" t="s">
        <v>1562</v>
      </c>
      <c r="H366" s="2" t="s">
        <v>91</v>
      </c>
      <c r="I366" s="2" t="s">
        <v>26</v>
      </c>
      <c r="J366" s="2" t="s">
        <v>27</v>
      </c>
      <c r="K366" s="2" t="s">
        <v>28</v>
      </c>
      <c r="L366" s="2" t="s">
        <v>29</v>
      </c>
      <c r="M366" s="2" t="s">
        <v>29</v>
      </c>
      <c r="N366" s="2" t="s">
        <v>29</v>
      </c>
      <c r="O366" s="2" t="s">
        <v>29</v>
      </c>
      <c r="P366" s="2" t="s">
        <v>1563</v>
      </c>
      <c r="Q366" s="4" t="str">
        <f>HYPERLINK("http://weibo.com/6258609551/NmlyupY19")</f>
        <v>http://weibo.com/6258609551/NmlyupY19</v>
      </c>
      <c r="R366" s="3" t="s">
        <v>1401</v>
      </c>
      <c r="S366" s="2" t="s">
        <v>31</v>
      </c>
      <c r="T366" t="s">
        <v>32</v>
      </c>
    </row>
    <row r="367" ht="23" customHeight="1" spans="1:20">
      <c r="A367" s="2">
        <v>366</v>
      </c>
      <c r="B367" s="3" t="s">
        <v>1564</v>
      </c>
      <c r="C367" s="2" t="s">
        <v>1565</v>
      </c>
      <c r="D367" s="2" t="s">
        <v>21</v>
      </c>
      <c r="E367" s="2" t="s">
        <v>22</v>
      </c>
      <c r="F367" s="2" t="s">
        <v>1549</v>
      </c>
      <c r="G367" s="2" t="s">
        <v>1550</v>
      </c>
      <c r="H367" s="2" t="s">
        <v>486</v>
      </c>
      <c r="I367" s="2" t="s">
        <v>26</v>
      </c>
      <c r="J367" s="2" t="s">
        <v>27</v>
      </c>
      <c r="K367" s="2" t="s">
        <v>28</v>
      </c>
      <c r="L367" s="2" t="s">
        <v>29</v>
      </c>
      <c r="M367" s="2" t="s">
        <v>29</v>
      </c>
      <c r="N367" s="2" t="s">
        <v>29</v>
      </c>
      <c r="O367" s="2" t="s">
        <v>29</v>
      </c>
      <c r="P367" s="2" t="s">
        <v>1551</v>
      </c>
      <c r="Q367" s="4" t="str">
        <f>HYPERLINK("http://weibo.com/2298844220/Nmlyn2TLE")</f>
        <v>http://weibo.com/2298844220/Nmlyn2TLE</v>
      </c>
      <c r="R367" s="3" t="s">
        <v>1564</v>
      </c>
      <c r="S367" s="2" t="s">
        <v>31</v>
      </c>
      <c r="T367" t="s">
        <v>32</v>
      </c>
    </row>
    <row r="368" ht="23" customHeight="1" spans="1:20">
      <c r="A368" s="2">
        <v>367</v>
      </c>
      <c r="B368" s="3" t="s">
        <v>46</v>
      </c>
      <c r="C368" s="2" t="s">
        <v>1566</v>
      </c>
      <c r="D368" s="2" t="s">
        <v>35</v>
      </c>
      <c r="E368" s="2" t="s">
        <v>22</v>
      </c>
      <c r="F368" s="2" t="s">
        <v>1567</v>
      </c>
      <c r="G368" s="2" t="s">
        <v>1568</v>
      </c>
      <c r="H368" s="2" t="s">
        <v>128</v>
      </c>
      <c r="I368" s="2" t="s">
        <v>26</v>
      </c>
      <c r="J368" s="2" t="s">
        <v>27</v>
      </c>
      <c r="K368" s="2" t="s">
        <v>28</v>
      </c>
      <c r="L368" s="2" t="s">
        <v>29</v>
      </c>
      <c r="M368" s="2" t="s">
        <v>29</v>
      </c>
      <c r="N368" s="2" t="s">
        <v>29</v>
      </c>
      <c r="O368" s="2" t="s">
        <v>29</v>
      </c>
      <c r="P368" s="2" t="s">
        <v>1569</v>
      </c>
      <c r="Q368" s="4" t="str">
        <f>HYPERLINK("http://weibo.com/5574728185/Nmlu9esId")</f>
        <v>http://weibo.com/5574728185/Nmlu9esId</v>
      </c>
      <c r="R368" s="3" t="s">
        <v>46</v>
      </c>
      <c r="S368" s="2" t="s">
        <v>31</v>
      </c>
      <c r="T368" t="s">
        <v>32</v>
      </c>
    </row>
    <row r="369" ht="23" customHeight="1" spans="1:20">
      <c r="A369" s="2">
        <v>368</v>
      </c>
      <c r="B369" s="3" t="s">
        <v>1570</v>
      </c>
      <c r="C369" s="2" t="s">
        <v>1571</v>
      </c>
      <c r="D369" s="2" t="s">
        <v>21</v>
      </c>
      <c r="E369" s="2" t="s">
        <v>22</v>
      </c>
      <c r="F369" s="2" t="s">
        <v>1572</v>
      </c>
      <c r="G369" s="2" t="s">
        <v>1573</v>
      </c>
      <c r="H369" s="2" t="s">
        <v>717</v>
      </c>
      <c r="I369" s="2" t="s">
        <v>26</v>
      </c>
      <c r="J369" s="2" t="s">
        <v>27</v>
      </c>
      <c r="K369" s="2" t="s">
        <v>28</v>
      </c>
      <c r="L369" s="2" t="s">
        <v>29</v>
      </c>
      <c r="M369" s="2" t="s">
        <v>29</v>
      </c>
      <c r="N369" s="2" t="s">
        <v>29</v>
      </c>
      <c r="O369" s="2" t="s">
        <v>29</v>
      </c>
      <c r="P369" s="2" t="s">
        <v>1574</v>
      </c>
      <c r="Q369" s="4" t="str">
        <f>HYPERLINK("http://weibo.com/3181849674/Nmlu0jeah")</f>
        <v>http://weibo.com/3181849674/Nmlu0jeah</v>
      </c>
      <c r="R369" s="3" t="s">
        <v>1570</v>
      </c>
      <c r="S369" s="2" t="s">
        <v>31</v>
      </c>
      <c r="T369" t="s">
        <v>32</v>
      </c>
    </row>
    <row r="370" ht="23" customHeight="1" spans="1:20">
      <c r="A370" s="2">
        <v>369</v>
      </c>
      <c r="B370" s="3" t="s">
        <v>1575</v>
      </c>
      <c r="C370" s="2" t="s">
        <v>1576</v>
      </c>
      <c r="D370" s="2" t="s">
        <v>21</v>
      </c>
      <c r="E370" s="2" t="s">
        <v>22</v>
      </c>
      <c r="F370" s="2" t="s">
        <v>1577</v>
      </c>
      <c r="G370" s="2" t="s">
        <v>1578</v>
      </c>
      <c r="H370" s="2" t="s">
        <v>211</v>
      </c>
      <c r="I370" s="2" t="s">
        <v>26</v>
      </c>
      <c r="J370" s="2" t="s">
        <v>27</v>
      </c>
      <c r="K370" s="2" t="s">
        <v>28</v>
      </c>
      <c r="L370" s="2" t="s">
        <v>29</v>
      </c>
      <c r="M370" s="2" t="s">
        <v>29</v>
      </c>
      <c r="N370" s="2" t="s">
        <v>29</v>
      </c>
      <c r="O370" s="2" t="s">
        <v>29</v>
      </c>
      <c r="P370" s="2" t="s">
        <v>1579</v>
      </c>
      <c r="Q370" s="4" t="str">
        <f>HYPERLINK("http://weibo.com/2422850225/NmltV4DKe")</f>
        <v>http://weibo.com/2422850225/NmltV4DKe</v>
      </c>
      <c r="R370" s="3" t="s">
        <v>1575</v>
      </c>
      <c r="S370" s="2" t="s">
        <v>31</v>
      </c>
      <c r="T370" t="s">
        <v>32</v>
      </c>
    </row>
    <row r="371" ht="23" customHeight="1" spans="1:20">
      <c r="A371" s="2">
        <v>370</v>
      </c>
      <c r="B371" s="3" t="s">
        <v>1580</v>
      </c>
      <c r="C371" s="2" t="s">
        <v>1581</v>
      </c>
      <c r="D371" s="2" t="s">
        <v>21</v>
      </c>
      <c r="E371" s="2" t="s">
        <v>22</v>
      </c>
      <c r="F371" s="2" t="s">
        <v>1582</v>
      </c>
      <c r="G371" s="2" t="s">
        <v>1583</v>
      </c>
      <c r="H371" s="2" t="s">
        <v>376</v>
      </c>
      <c r="I371" s="2" t="s">
        <v>26</v>
      </c>
      <c r="J371" s="2" t="s">
        <v>27</v>
      </c>
      <c r="K371" s="2" t="s">
        <v>28</v>
      </c>
      <c r="L371" s="2" t="s">
        <v>29</v>
      </c>
      <c r="M371" s="2" t="s">
        <v>29</v>
      </c>
      <c r="N371" s="2" t="s">
        <v>29</v>
      </c>
      <c r="O371" s="2" t="s">
        <v>29</v>
      </c>
      <c r="P371" s="2" t="s">
        <v>408</v>
      </c>
      <c r="Q371" s="4" t="str">
        <f>HYPERLINK("http://weibo.com/7412044357/Nmltflk0m")</f>
        <v>http://weibo.com/7412044357/Nmltflk0m</v>
      </c>
      <c r="R371" s="3" t="s">
        <v>1580</v>
      </c>
      <c r="S371" s="2" t="s">
        <v>31</v>
      </c>
      <c r="T371" t="s">
        <v>32</v>
      </c>
    </row>
    <row r="372" ht="23" customHeight="1" spans="1:20">
      <c r="A372" s="2">
        <v>371</v>
      </c>
      <c r="B372" s="3" t="s">
        <v>1584</v>
      </c>
      <c r="C372" s="2" t="s">
        <v>1585</v>
      </c>
      <c r="D372" s="2" t="s">
        <v>21</v>
      </c>
      <c r="E372" s="2" t="s">
        <v>22</v>
      </c>
      <c r="F372" s="2" t="s">
        <v>1586</v>
      </c>
      <c r="G372" s="2" t="s">
        <v>1587</v>
      </c>
      <c r="H372" s="2" t="s">
        <v>423</v>
      </c>
      <c r="I372" s="2" t="s">
        <v>26</v>
      </c>
      <c r="J372" s="2" t="s">
        <v>27</v>
      </c>
      <c r="K372" s="2" t="s">
        <v>28</v>
      </c>
      <c r="L372" s="2" t="s">
        <v>29</v>
      </c>
      <c r="M372" s="2" t="s">
        <v>29</v>
      </c>
      <c r="N372" s="2" t="s">
        <v>29</v>
      </c>
      <c r="O372" s="2" t="s">
        <v>29</v>
      </c>
      <c r="P372" s="2" t="s">
        <v>276</v>
      </c>
      <c r="Q372" s="4" t="str">
        <f>HYPERLINK("http://weibo.com/1277370055/NmltddWaG")</f>
        <v>http://weibo.com/1277370055/NmltddWaG</v>
      </c>
      <c r="R372" s="3" t="s">
        <v>1584</v>
      </c>
      <c r="S372" s="2" t="s">
        <v>31</v>
      </c>
      <c r="T372" t="s">
        <v>32</v>
      </c>
    </row>
    <row r="373" ht="23" customHeight="1" spans="1:20">
      <c r="A373" s="2">
        <v>372</v>
      </c>
      <c r="B373" s="3" t="s">
        <v>1588</v>
      </c>
      <c r="C373" s="2" t="s">
        <v>1589</v>
      </c>
      <c r="D373" s="2" t="s">
        <v>21</v>
      </c>
      <c r="E373" s="2" t="s">
        <v>22</v>
      </c>
      <c r="F373" s="2" t="s">
        <v>1590</v>
      </c>
      <c r="G373" s="2" t="s">
        <v>1591</v>
      </c>
      <c r="H373" s="2" t="s">
        <v>97</v>
      </c>
      <c r="I373" s="2" t="s">
        <v>26</v>
      </c>
      <c r="J373" s="2" t="s">
        <v>27</v>
      </c>
      <c r="K373" s="2" t="s">
        <v>28</v>
      </c>
      <c r="L373" s="2" t="s">
        <v>29</v>
      </c>
      <c r="M373" s="2" t="s">
        <v>29</v>
      </c>
      <c r="N373" s="2" t="s">
        <v>29</v>
      </c>
      <c r="O373" s="2" t="s">
        <v>29</v>
      </c>
      <c r="P373" s="2" t="s">
        <v>542</v>
      </c>
      <c r="Q373" s="4" t="str">
        <f>HYPERLINK("http://weibo.com/7646359495/NmlsZ5dkQ")</f>
        <v>http://weibo.com/7646359495/NmlsZ5dkQ</v>
      </c>
      <c r="R373" s="3" t="s">
        <v>1588</v>
      </c>
      <c r="S373" s="2" t="s">
        <v>31</v>
      </c>
      <c r="T373" t="s">
        <v>32</v>
      </c>
    </row>
    <row r="374" ht="23" customHeight="1" spans="1:20">
      <c r="A374" s="2">
        <v>373</v>
      </c>
      <c r="B374" s="3" t="s">
        <v>1592</v>
      </c>
      <c r="C374" s="2" t="s">
        <v>1593</v>
      </c>
      <c r="D374" s="2" t="s">
        <v>35</v>
      </c>
      <c r="E374" s="2" t="s">
        <v>22</v>
      </c>
      <c r="F374" s="2" t="s">
        <v>1594</v>
      </c>
      <c r="G374" s="2" t="s">
        <v>1595</v>
      </c>
      <c r="H374" s="2" t="s">
        <v>620</v>
      </c>
      <c r="I374" s="2" t="s">
        <v>26</v>
      </c>
      <c r="J374" s="2" t="s">
        <v>27</v>
      </c>
      <c r="K374" s="2" t="s">
        <v>28</v>
      </c>
      <c r="L374" s="2" t="s">
        <v>29</v>
      </c>
      <c r="M374" s="2" t="s">
        <v>29</v>
      </c>
      <c r="N374" s="2" t="s">
        <v>29</v>
      </c>
      <c r="O374" s="2" t="s">
        <v>29</v>
      </c>
      <c r="P374" s="2" t="s">
        <v>1596</v>
      </c>
      <c r="Q374" s="4" t="str">
        <f>HYPERLINK("http://weibo.com/6012426778/NmlrTFvsp")</f>
        <v>http://weibo.com/6012426778/NmlrTFvsp</v>
      </c>
      <c r="R374" s="3" t="s">
        <v>1592</v>
      </c>
      <c r="S374" s="2" t="s">
        <v>31</v>
      </c>
      <c r="T374" t="s">
        <v>32</v>
      </c>
    </row>
    <row r="375" ht="23" customHeight="1" spans="1:20">
      <c r="A375" s="2">
        <v>374</v>
      </c>
      <c r="B375" s="3" t="s">
        <v>1597</v>
      </c>
      <c r="C375" s="2" t="s">
        <v>1598</v>
      </c>
      <c r="D375" s="2" t="s">
        <v>21</v>
      </c>
      <c r="E375" s="2" t="s">
        <v>22</v>
      </c>
      <c r="F375" s="2" t="s">
        <v>1599</v>
      </c>
      <c r="G375" s="2" t="s">
        <v>1600</v>
      </c>
      <c r="H375" s="2" t="s">
        <v>80</v>
      </c>
      <c r="I375" s="2" t="s">
        <v>26</v>
      </c>
      <c r="J375" s="2" t="s">
        <v>27</v>
      </c>
      <c r="K375" s="2" t="s">
        <v>28</v>
      </c>
      <c r="L375" s="2" t="s">
        <v>29</v>
      </c>
      <c r="M375" s="2" t="s">
        <v>29</v>
      </c>
      <c r="N375" s="2" t="s">
        <v>29</v>
      </c>
      <c r="O375" s="2" t="s">
        <v>29</v>
      </c>
      <c r="P375" s="2" t="s">
        <v>1601</v>
      </c>
      <c r="Q375" s="4" t="str">
        <f>HYPERLINK("http://weibo.com/5850317946/NmlrhxlDo")</f>
        <v>http://weibo.com/5850317946/NmlrhxlDo</v>
      </c>
      <c r="R375" s="3" t="s">
        <v>1597</v>
      </c>
      <c r="S375" s="2" t="s">
        <v>31</v>
      </c>
      <c r="T375" t="s">
        <v>32</v>
      </c>
    </row>
    <row r="376" ht="23" customHeight="1" spans="1:20">
      <c r="A376" s="2">
        <v>375</v>
      </c>
      <c r="B376" s="3" t="s">
        <v>1094</v>
      </c>
      <c r="C376" s="2" t="s">
        <v>1602</v>
      </c>
      <c r="D376" s="2" t="s">
        <v>21</v>
      </c>
      <c r="E376" s="2" t="s">
        <v>22</v>
      </c>
      <c r="F376" s="2" t="s">
        <v>1603</v>
      </c>
      <c r="G376" s="2" t="s">
        <v>1604</v>
      </c>
      <c r="H376" s="2" t="s">
        <v>211</v>
      </c>
      <c r="I376" s="2" t="s">
        <v>26</v>
      </c>
      <c r="J376" s="2" t="s">
        <v>27</v>
      </c>
      <c r="K376" s="2" t="s">
        <v>28</v>
      </c>
      <c r="L376" s="2" t="s">
        <v>29</v>
      </c>
      <c r="M376" s="2" t="s">
        <v>29</v>
      </c>
      <c r="N376" s="2" t="s">
        <v>29</v>
      </c>
      <c r="O376" s="2" t="s">
        <v>29</v>
      </c>
      <c r="P376" s="2" t="s">
        <v>333</v>
      </c>
      <c r="Q376" s="4" t="str">
        <f>HYPERLINK("http://weibo.com/6140058290/NmlqAdUG9")</f>
        <v>http://weibo.com/6140058290/NmlqAdUG9</v>
      </c>
      <c r="R376" s="3" t="s">
        <v>1094</v>
      </c>
      <c r="S376" s="2" t="s">
        <v>31</v>
      </c>
      <c r="T376" t="s">
        <v>32</v>
      </c>
    </row>
    <row r="377" ht="23" customHeight="1" spans="1:20">
      <c r="A377" s="2">
        <v>376</v>
      </c>
      <c r="B377" s="3" t="s">
        <v>185</v>
      </c>
      <c r="C377" s="2" t="s">
        <v>1605</v>
      </c>
      <c r="D377" s="2" t="s">
        <v>35</v>
      </c>
      <c r="E377" s="2" t="s">
        <v>22</v>
      </c>
      <c r="F377" s="2" t="s">
        <v>1606</v>
      </c>
      <c r="G377" s="2" t="s">
        <v>1607</v>
      </c>
      <c r="H377" s="2" t="s">
        <v>103</v>
      </c>
      <c r="I377" s="2" t="s">
        <v>26</v>
      </c>
      <c r="J377" s="2" t="s">
        <v>27</v>
      </c>
      <c r="K377" s="2" t="s">
        <v>28</v>
      </c>
      <c r="L377" s="2" t="s">
        <v>29</v>
      </c>
      <c r="M377" s="2" t="s">
        <v>29</v>
      </c>
      <c r="N377" s="2" t="s">
        <v>29</v>
      </c>
      <c r="O377" s="2" t="s">
        <v>29</v>
      </c>
      <c r="P377" s="2" t="s">
        <v>56</v>
      </c>
      <c r="Q377" s="4" t="str">
        <f>HYPERLINK("http://weibo.com/6921924062/Nmlqv9cED")</f>
        <v>http://weibo.com/6921924062/Nmlqv9cED</v>
      </c>
      <c r="R377" s="3" t="s">
        <v>185</v>
      </c>
      <c r="S377" s="2" t="s">
        <v>31</v>
      </c>
      <c r="T377" t="s">
        <v>32</v>
      </c>
    </row>
    <row r="378" ht="23" customHeight="1" spans="1:20">
      <c r="A378" s="2">
        <v>377</v>
      </c>
      <c r="B378" s="3" t="s">
        <v>194</v>
      </c>
      <c r="C378" s="2" t="s">
        <v>1608</v>
      </c>
      <c r="D378" s="2" t="s">
        <v>35</v>
      </c>
      <c r="E378" s="2" t="s">
        <v>22</v>
      </c>
      <c r="F378" s="2" t="s">
        <v>1609</v>
      </c>
      <c r="G378" s="2" t="s">
        <v>1610</v>
      </c>
      <c r="H378" s="2" t="s">
        <v>97</v>
      </c>
      <c r="I378" s="2" t="s">
        <v>26</v>
      </c>
      <c r="J378" s="2" t="s">
        <v>27</v>
      </c>
      <c r="K378" s="2" t="s">
        <v>28</v>
      </c>
      <c r="L378" s="2" t="s">
        <v>29</v>
      </c>
      <c r="M378" s="2" t="s">
        <v>29</v>
      </c>
      <c r="N378" s="2" t="s">
        <v>29</v>
      </c>
      <c r="O378" s="2" t="s">
        <v>29</v>
      </c>
      <c r="P378" s="2" t="s">
        <v>1611</v>
      </c>
      <c r="Q378" s="4" t="str">
        <f>HYPERLINK("http://weibo.com/2254469485/NmlpMAhYz")</f>
        <v>http://weibo.com/2254469485/NmlpMAhYz</v>
      </c>
      <c r="R378" s="3" t="s">
        <v>194</v>
      </c>
      <c r="S378" s="2" t="s">
        <v>31</v>
      </c>
      <c r="T378" t="s">
        <v>32</v>
      </c>
    </row>
    <row r="379" ht="23" customHeight="1" spans="1:20">
      <c r="A379" s="2">
        <v>378</v>
      </c>
      <c r="B379" s="3" t="s">
        <v>1612</v>
      </c>
      <c r="C379" s="2" t="s">
        <v>1613</v>
      </c>
      <c r="D379" s="2" t="s">
        <v>35</v>
      </c>
      <c r="E379" s="2" t="s">
        <v>22</v>
      </c>
      <c r="F379" s="2" t="s">
        <v>1614</v>
      </c>
      <c r="G379" s="2" t="s">
        <v>1615</v>
      </c>
      <c r="H379" s="2" t="s">
        <v>176</v>
      </c>
      <c r="I379" s="2" t="s">
        <v>26</v>
      </c>
      <c r="J379" s="2" t="s">
        <v>27</v>
      </c>
      <c r="K379" s="2" t="s">
        <v>28</v>
      </c>
      <c r="L379" s="2" t="s">
        <v>29</v>
      </c>
      <c r="M379" s="2" t="s">
        <v>29</v>
      </c>
      <c r="N379" s="2" t="s">
        <v>29</v>
      </c>
      <c r="O379" s="2" t="s">
        <v>29</v>
      </c>
      <c r="P379" s="2" t="s">
        <v>1616</v>
      </c>
      <c r="Q379" s="4" t="str">
        <f>HYPERLINK("http://weibo.com/1337967980/Nmlpx90P8")</f>
        <v>http://weibo.com/1337967980/Nmlpx90P8</v>
      </c>
      <c r="R379" s="3" t="s">
        <v>1612</v>
      </c>
      <c r="S379" s="2" t="s">
        <v>31</v>
      </c>
      <c r="T379" t="s">
        <v>32</v>
      </c>
    </row>
    <row r="380" ht="23" customHeight="1" spans="1:20">
      <c r="A380" s="2">
        <v>379</v>
      </c>
      <c r="B380" s="3" t="s">
        <v>46</v>
      </c>
      <c r="C380" s="2" t="s">
        <v>1617</v>
      </c>
      <c r="D380" s="2" t="s">
        <v>35</v>
      </c>
      <c r="E380" s="2" t="s">
        <v>22</v>
      </c>
      <c r="F380" s="2" t="s">
        <v>1618</v>
      </c>
      <c r="G380" s="2" t="s">
        <v>1619</v>
      </c>
      <c r="H380" s="2" t="s">
        <v>1620</v>
      </c>
      <c r="I380" s="2" t="s">
        <v>26</v>
      </c>
      <c r="J380" s="2" t="s">
        <v>27</v>
      </c>
      <c r="K380" s="2" t="s">
        <v>28</v>
      </c>
      <c r="L380" s="2" t="s">
        <v>29</v>
      </c>
      <c r="M380" s="2" t="s">
        <v>29</v>
      </c>
      <c r="N380" s="2" t="s">
        <v>29</v>
      </c>
      <c r="O380" s="2" t="s">
        <v>29</v>
      </c>
      <c r="P380" s="2" t="s">
        <v>1621</v>
      </c>
      <c r="Q380" s="4" t="str">
        <f>HYPERLINK("http://weibo.com/1700961830/Nmlp7vVb6")</f>
        <v>http://weibo.com/1700961830/Nmlp7vVb6</v>
      </c>
      <c r="R380" s="3" t="s">
        <v>46</v>
      </c>
      <c r="S380" s="2" t="s">
        <v>31</v>
      </c>
      <c r="T380" t="s">
        <v>32</v>
      </c>
    </row>
    <row r="381" ht="23" customHeight="1" spans="1:20">
      <c r="A381" s="2">
        <v>380</v>
      </c>
      <c r="B381" s="3" t="s">
        <v>1622</v>
      </c>
      <c r="C381" s="2" t="s">
        <v>1623</v>
      </c>
      <c r="D381" s="2" t="s">
        <v>21</v>
      </c>
      <c r="E381" s="2" t="s">
        <v>22</v>
      </c>
      <c r="F381" s="2" t="s">
        <v>1624</v>
      </c>
      <c r="G381" s="2" t="s">
        <v>1625</v>
      </c>
      <c r="H381" s="2" t="s">
        <v>38</v>
      </c>
      <c r="I381" s="2" t="s">
        <v>26</v>
      </c>
      <c r="J381" s="2" t="s">
        <v>27</v>
      </c>
      <c r="K381" s="2" t="s">
        <v>28</v>
      </c>
      <c r="L381" s="2" t="s">
        <v>29</v>
      </c>
      <c r="M381" s="2" t="s">
        <v>29</v>
      </c>
      <c r="N381" s="2" t="s">
        <v>29</v>
      </c>
      <c r="O381" s="2" t="s">
        <v>29</v>
      </c>
      <c r="P381" s="2" t="s">
        <v>1626</v>
      </c>
      <c r="Q381" s="4" t="str">
        <f>HYPERLINK("http://weibo.com/5720486029/NmloUpcmt")</f>
        <v>http://weibo.com/5720486029/NmloUpcmt</v>
      </c>
      <c r="R381" s="3" t="s">
        <v>1622</v>
      </c>
      <c r="S381" s="2" t="s">
        <v>31</v>
      </c>
      <c r="T381" t="s">
        <v>32</v>
      </c>
    </row>
    <row r="382" ht="23" customHeight="1" spans="1:20">
      <c r="A382" s="2">
        <v>381</v>
      </c>
      <c r="B382" s="3" t="s">
        <v>1627</v>
      </c>
      <c r="C382" s="2" t="s">
        <v>1628</v>
      </c>
      <c r="D382" s="2" t="s">
        <v>35</v>
      </c>
      <c r="E382" s="2" t="s">
        <v>22</v>
      </c>
      <c r="F382" s="2" t="s">
        <v>1629</v>
      </c>
      <c r="G382" s="2" t="s">
        <v>1630</v>
      </c>
      <c r="H382" s="2" t="s">
        <v>38</v>
      </c>
      <c r="I382" s="2" t="s">
        <v>26</v>
      </c>
      <c r="J382" s="2" t="s">
        <v>27</v>
      </c>
      <c r="K382" s="2" t="s">
        <v>28</v>
      </c>
      <c r="L382" s="2" t="s">
        <v>29</v>
      </c>
      <c r="M382" s="2" t="s">
        <v>29</v>
      </c>
      <c r="N382" s="2" t="s">
        <v>29</v>
      </c>
      <c r="O382" s="2" t="s">
        <v>29</v>
      </c>
      <c r="P382" s="2" t="s">
        <v>206</v>
      </c>
      <c r="Q382" s="4" t="str">
        <f>HYPERLINK("http://weibo.com/5673083586/NmloDfR2r")</f>
        <v>http://weibo.com/5673083586/NmloDfR2r</v>
      </c>
      <c r="R382" s="3" t="s">
        <v>1627</v>
      </c>
      <c r="S382" s="2" t="s">
        <v>31</v>
      </c>
      <c r="T382" t="s">
        <v>32</v>
      </c>
    </row>
    <row r="383" ht="23" customHeight="1" spans="1:20">
      <c r="A383" s="2">
        <v>382</v>
      </c>
      <c r="B383" s="3" t="s">
        <v>1631</v>
      </c>
      <c r="C383" s="2" t="s">
        <v>1632</v>
      </c>
      <c r="D383" s="2" t="s">
        <v>35</v>
      </c>
      <c r="E383" s="2" t="s">
        <v>22</v>
      </c>
      <c r="F383" s="2" t="s">
        <v>1633</v>
      </c>
      <c r="G383" s="2" t="s">
        <v>1634</v>
      </c>
      <c r="H383" s="2" t="s">
        <v>376</v>
      </c>
      <c r="I383" s="2" t="s">
        <v>26</v>
      </c>
      <c r="J383" s="2" t="s">
        <v>27</v>
      </c>
      <c r="K383" s="2" t="s">
        <v>28</v>
      </c>
      <c r="L383" s="2" t="s">
        <v>29</v>
      </c>
      <c r="M383" s="2" t="s">
        <v>29</v>
      </c>
      <c r="N383" s="2" t="s">
        <v>29</v>
      </c>
      <c r="O383" s="2" t="s">
        <v>29</v>
      </c>
      <c r="P383" s="2" t="s">
        <v>1635</v>
      </c>
      <c r="Q383" s="4" t="str">
        <f>HYPERLINK("http://weibo.com/6754175839/Nmlohq1UY")</f>
        <v>http://weibo.com/6754175839/Nmlohq1UY</v>
      </c>
      <c r="R383" s="3" t="s">
        <v>1631</v>
      </c>
      <c r="S383" s="2" t="s">
        <v>31</v>
      </c>
      <c r="T383" t="s">
        <v>32</v>
      </c>
    </row>
    <row r="384" ht="23" customHeight="1" spans="1:20">
      <c r="A384" s="2">
        <v>383</v>
      </c>
      <c r="B384" s="3" t="s">
        <v>1636</v>
      </c>
      <c r="C384" s="2" t="s">
        <v>1637</v>
      </c>
      <c r="D384" s="2" t="s">
        <v>21</v>
      </c>
      <c r="E384" s="2" t="s">
        <v>22</v>
      </c>
      <c r="F384" s="2" t="s">
        <v>1638</v>
      </c>
      <c r="G384" s="2" t="s">
        <v>1639</v>
      </c>
      <c r="H384" s="2" t="s">
        <v>128</v>
      </c>
      <c r="I384" s="2" t="s">
        <v>26</v>
      </c>
      <c r="J384" s="2" t="s">
        <v>27</v>
      </c>
      <c r="K384" s="2" t="s">
        <v>28</v>
      </c>
      <c r="L384" s="2" t="s">
        <v>29</v>
      </c>
      <c r="M384" s="2" t="s">
        <v>29</v>
      </c>
      <c r="N384" s="2" t="s">
        <v>29</v>
      </c>
      <c r="O384" s="2" t="s">
        <v>29</v>
      </c>
      <c r="P384" s="2" t="s">
        <v>1640</v>
      </c>
      <c r="Q384" s="4" t="str">
        <f>HYPERLINK("http://weibo.com/2622937767/Nmlog34rt")</f>
        <v>http://weibo.com/2622937767/Nmlog34rt</v>
      </c>
      <c r="R384" s="3" t="s">
        <v>1636</v>
      </c>
      <c r="S384" s="2" t="s">
        <v>31</v>
      </c>
      <c r="T384" t="s">
        <v>32</v>
      </c>
    </row>
    <row r="385" ht="23" customHeight="1" spans="1:20">
      <c r="A385" s="2">
        <v>384</v>
      </c>
      <c r="B385" s="3" t="s">
        <v>1641</v>
      </c>
      <c r="C385" s="2" t="s">
        <v>1642</v>
      </c>
      <c r="D385" s="2" t="s">
        <v>21</v>
      </c>
      <c r="E385" s="2" t="s">
        <v>22</v>
      </c>
      <c r="F385" s="2" t="s">
        <v>1643</v>
      </c>
      <c r="G385" s="2" t="s">
        <v>1644</v>
      </c>
      <c r="H385" s="2" t="s">
        <v>260</v>
      </c>
      <c r="I385" s="2" t="s">
        <v>26</v>
      </c>
      <c r="J385" s="2" t="s">
        <v>27</v>
      </c>
      <c r="K385" s="2" t="s">
        <v>28</v>
      </c>
      <c r="L385" s="2" t="s">
        <v>29</v>
      </c>
      <c r="M385" s="2" t="s">
        <v>29</v>
      </c>
      <c r="N385" s="2" t="s">
        <v>29</v>
      </c>
      <c r="O385" s="2" t="s">
        <v>29</v>
      </c>
      <c r="P385" s="2" t="s">
        <v>1645</v>
      </c>
      <c r="Q385" s="4" t="str">
        <f>HYPERLINK("http://weibo.com/5647288743/NmloaDfN0")</f>
        <v>http://weibo.com/5647288743/NmloaDfN0</v>
      </c>
      <c r="R385" s="3" t="s">
        <v>1641</v>
      </c>
      <c r="S385" s="2" t="s">
        <v>31</v>
      </c>
      <c r="T385" t="s">
        <v>32</v>
      </c>
    </row>
    <row r="386" ht="23" customHeight="1" spans="1:20">
      <c r="A386" s="2">
        <v>385</v>
      </c>
      <c r="B386" s="3" t="s">
        <v>1646</v>
      </c>
      <c r="C386" s="2" t="s">
        <v>1647</v>
      </c>
      <c r="D386" s="2" t="s">
        <v>21</v>
      </c>
      <c r="E386" s="2" t="s">
        <v>22</v>
      </c>
      <c r="F386" s="2" t="s">
        <v>1633</v>
      </c>
      <c r="G386" s="2" t="s">
        <v>1634</v>
      </c>
      <c r="H386" s="2" t="s">
        <v>376</v>
      </c>
      <c r="I386" s="2" t="s">
        <v>26</v>
      </c>
      <c r="J386" s="2" t="s">
        <v>27</v>
      </c>
      <c r="K386" s="2" t="s">
        <v>28</v>
      </c>
      <c r="L386" s="2" t="s">
        <v>29</v>
      </c>
      <c r="M386" s="2" t="s">
        <v>29</v>
      </c>
      <c r="N386" s="2" t="s">
        <v>29</v>
      </c>
      <c r="O386" s="2" t="s">
        <v>29</v>
      </c>
      <c r="P386" s="2" t="s">
        <v>1635</v>
      </c>
      <c r="Q386" s="4" t="str">
        <f>HYPERLINK("http://weibo.com/6754175839/Nmlo1gvZO")</f>
        <v>http://weibo.com/6754175839/Nmlo1gvZO</v>
      </c>
      <c r="R386" s="3" t="s">
        <v>1646</v>
      </c>
      <c r="S386" s="2" t="s">
        <v>31</v>
      </c>
      <c r="T386" t="s">
        <v>32</v>
      </c>
    </row>
    <row r="387" ht="23" customHeight="1" spans="1:20">
      <c r="A387" s="2">
        <v>386</v>
      </c>
      <c r="B387" s="3" t="s">
        <v>1648</v>
      </c>
      <c r="C387" s="2" t="s">
        <v>1649</v>
      </c>
      <c r="D387" s="2" t="s">
        <v>35</v>
      </c>
      <c r="E387" s="2" t="s">
        <v>22</v>
      </c>
      <c r="F387" s="2" t="s">
        <v>1650</v>
      </c>
      <c r="G387" s="2" t="s">
        <v>1651</v>
      </c>
      <c r="H387" s="2" t="s">
        <v>97</v>
      </c>
      <c r="I387" s="2" t="s">
        <v>26</v>
      </c>
      <c r="J387" s="2" t="s">
        <v>27</v>
      </c>
      <c r="K387" s="2" t="s">
        <v>28</v>
      </c>
      <c r="L387" s="2" t="s">
        <v>29</v>
      </c>
      <c r="M387" s="2" t="s">
        <v>29</v>
      </c>
      <c r="N387" s="2" t="s">
        <v>29</v>
      </c>
      <c r="O387" s="2" t="s">
        <v>29</v>
      </c>
      <c r="P387" s="2" t="s">
        <v>29</v>
      </c>
      <c r="Q387" s="4" t="str">
        <f>HYPERLINK("http://weibo.com/7464393009/NmlnYfSEk")</f>
        <v>http://weibo.com/7464393009/NmlnYfSEk</v>
      </c>
      <c r="R387" s="3" t="s">
        <v>1648</v>
      </c>
      <c r="S387" s="2" t="s">
        <v>31</v>
      </c>
      <c r="T387" t="s">
        <v>32</v>
      </c>
    </row>
    <row r="388" ht="23" customHeight="1" spans="1:20">
      <c r="A388" s="2">
        <v>387</v>
      </c>
      <c r="B388" s="3" t="s">
        <v>1652</v>
      </c>
      <c r="C388" s="2" t="s">
        <v>1653</v>
      </c>
      <c r="D388" s="2" t="s">
        <v>21</v>
      </c>
      <c r="E388" s="2" t="s">
        <v>22</v>
      </c>
      <c r="F388" s="2" t="s">
        <v>1654</v>
      </c>
      <c r="G388" s="2" t="s">
        <v>1655</v>
      </c>
      <c r="H388" s="2" t="s">
        <v>376</v>
      </c>
      <c r="I388" s="2" t="s">
        <v>26</v>
      </c>
      <c r="J388" s="2" t="s">
        <v>27</v>
      </c>
      <c r="K388" s="2" t="s">
        <v>28</v>
      </c>
      <c r="L388" s="2" t="s">
        <v>29</v>
      </c>
      <c r="M388" s="2" t="s">
        <v>29</v>
      </c>
      <c r="N388" s="2" t="s">
        <v>29</v>
      </c>
      <c r="O388" s="2" t="s">
        <v>29</v>
      </c>
      <c r="P388" s="2" t="s">
        <v>726</v>
      </c>
      <c r="Q388" s="4" t="str">
        <f>HYPERLINK("http://weibo.com/7402266079/NmlnVjFSn")</f>
        <v>http://weibo.com/7402266079/NmlnVjFSn</v>
      </c>
      <c r="R388" s="3" t="s">
        <v>1652</v>
      </c>
      <c r="S388" s="2" t="s">
        <v>31</v>
      </c>
      <c r="T388" t="s">
        <v>32</v>
      </c>
    </row>
    <row r="389" ht="23" customHeight="1" spans="1:20">
      <c r="A389" s="2">
        <v>388</v>
      </c>
      <c r="B389" s="3" t="s">
        <v>1656</v>
      </c>
      <c r="C389" s="2" t="s">
        <v>1657</v>
      </c>
      <c r="D389" s="2" t="s">
        <v>21</v>
      </c>
      <c r="E389" s="2" t="s">
        <v>22</v>
      </c>
      <c r="F389" s="2" t="s">
        <v>1658</v>
      </c>
      <c r="G389" s="2" t="s">
        <v>1659</v>
      </c>
      <c r="H389" s="2" t="s">
        <v>55</v>
      </c>
      <c r="I389" s="2" t="s">
        <v>26</v>
      </c>
      <c r="J389" s="2" t="s">
        <v>27</v>
      </c>
      <c r="K389" s="2" t="s">
        <v>28</v>
      </c>
      <c r="L389" s="2" t="s">
        <v>29</v>
      </c>
      <c r="M389" s="2" t="s">
        <v>29</v>
      </c>
      <c r="N389" s="2" t="s">
        <v>29</v>
      </c>
      <c r="O389" s="2" t="s">
        <v>29</v>
      </c>
      <c r="P389" s="2" t="s">
        <v>1660</v>
      </c>
      <c r="Q389" s="4" t="str">
        <f>HYPERLINK("http://weibo.com/1785002673/NmlnM91j7")</f>
        <v>http://weibo.com/1785002673/NmlnM91j7</v>
      </c>
      <c r="R389" s="3" t="s">
        <v>1656</v>
      </c>
      <c r="S389" s="2" t="s">
        <v>31</v>
      </c>
      <c r="T389" t="s">
        <v>32</v>
      </c>
    </row>
    <row r="390" ht="23" customHeight="1" spans="1:20">
      <c r="A390" s="2">
        <v>389</v>
      </c>
      <c r="B390" s="3" t="s">
        <v>1661</v>
      </c>
      <c r="C390" s="2" t="s">
        <v>1657</v>
      </c>
      <c r="D390" s="2" t="s">
        <v>21</v>
      </c>
      <c r="E390" s="2" t="s">
        <v>22</v>
      </c>
      <c r="F390" s="2" t="s">
        <v>1662</v>
      </c>
      <c r="G390" s="2" t="s">
        <v>1663</v>
      </c>
      <c r="H390" s="2" t="s">
        <v>38</v>
      </c>
      <c r="I390" s="2" t="s">
        <v>26</v>
      </c>
      <c r="J390" s="2" t="s">
        <v>27</v>
      </c>
      <c r="K390" s="2" t="s">
        <v>28</v>
      </c>
      <c r="L390" s="2" t="s">
        <v>29</v>
      </c>
      <c r="M390" s="2" t="s">
        <v>29</v>
      </c>
      <c r="N390" s="2" t="s">
        <v>29</v>
      </c>
      <c r="O390" s="2" t="s">
        <v>29</v>
      </c>
      <c r="P390" s="2" t="s">
        <v>1664</v>
      </c>
      <c r="Q390" s="4" t="str">
        <f>HYPERLINK("http://weibo.com/5093869845/NmlnM6OYt")</f>
        <v>http://weibo.com/5093869845/NmlnM6OYt</v>
      </c>
      <c r="R390" s="3" t="s">
        <v>1661</v>
      </c>
      <c r="S390" s="2" t="s">
        <v>31</v>
      </c>
      <c r="T390" t="s">
        <v>32</v>
      </c>
    </row>
    <row r="391" ht="23" customHeight="1" spans="1:20">
      <c r="A391" s="2">
        <v>390</v>
      </c>
      <c r="B391" s="3" t="s">
        <v>1665</v>
      </c>
      <c r="C391" s="2" t="s">
        <v>1666</v>
      </c>
      <c r="D391" s="2" t="s">
        <v>21</v>
      </c>
      <c r="E391" s="2" t="s">
        <v>22</v>
      </c>
      <c r="F391" s="2" t="s">
        <v>1638</v>
      </c>
      <c r="G391" s="2" t="s">
        <v>1639</v>
      </c>
      <c r="H391" s="2" t="s">
        <v>128</v>
      </c>
      <c r="I391" s="2" t="s">
        <v>26</v>
      </c>
      <c r="J391" s="2" t="s">
        <v>27</v>
      </c>
      <c r="K391" s="2" t="s">
        <v>28</v>
      </c>
      <c r="L391" s="2" t="s">
        <v>29</v>
      </c>
      <c r="M391" s="2" t="s">
        <v>29</v>
      </c>
      <c r="N391" s="2" t="s">
        <v>29</v>
      </c>
      <c r="O391" s="2" t="s">
        <v>29</v>
      </c>
      <c r="P391" s="2" t="s">
        <v>1640</v>
      </c>
      <c r="Q391" s="4" t="str">
        <f>HYPERLINK("http://weibo.com/2622937767/NmlnkoyaT")</f>
        <v>http://weibo.com/2622937767/NmlnkoyaT</v>
      </c>
      <c r="R391" s="3" t="s">
        <v>1665</v>
      </c>
      <c r="S391" s="2" t="s">
        <v>31</v>
      </c>
      <c r="T391" t="s">
        <v>32</v>
      </c>
    </row>
    <row r="392" ht="23" customHeight="1" spans="1:20">
      <c r="A392" s="2">
        <v>391</v>
      </c>
      <c r="B392" s="3" t="s">
        <v>1667</v>
      </c>
      <c r="C392" s="2" t="s">
        <v>1666</v>
      </c>
      <c r="D392" s="2" t="s">
        <v>21</v>
      </c>
      <c r="E392" s="2" t="s">
        <v>22</v>
      </c>
      <c r="F392" s="2" t="s">
        <v>1668</v>
      </c>
      <c r="G392" s="2" t="s">
        <v>1669</v>
      </c>
      <c r="H392" s="2" t="s">
        <v>38</v>
      </c>
      <c r="I392" s="2" t="s">
        <v>26</v>
      </c>
      <c r="J392" s="2" t="s">
        <v>27</v>
      </c>
      <c r="K392" s="2" t="s">
        <v>28</v>
      </c>
      <c r="L392" s="2" t="s">
        <v>29</v>
      </c>
      <c r="M392" s="2" t="s">
        <v>29</v>
      </c>
      <c r="N392" s="2" t="s">
        <v>29</v>
      </c>
      <c r="O392" s="2" t="s">
        <v>29</v>
      </c>
      <c r="P392" s="2" t="s">
        <v>639</v>
      </c>
      <c r="Q392" s="4" t="str">
        <f>HYPERLINK("http://weibo.com/5976506986/NmlnkkalD")</f>
        <v>http://weibo.com/5976506986/NmlnkkalD</v>
      </c>
      <c r="R392" s="3" t="s">
        <v>1667</v>
      </c>
      <c r="S392" s="2" t="s">
        <v>31</v>
      </c>
      <c r="T392" t="s">
        <v>32</v>
      </c>
    </row>
    <row r="393" ht="23" customHeight="1" spans="1:20">
      <c r="A393" s="2">
        <v>392</v>
      </c>
      <c r="B393" s="3" t="s">
        <v>1308</v>
      </c>
      <c r="C393" s="2" t="s">
        <v>1670</v>
      </c>
      <c r="D393" s="2" t="s">
        <v>21</v>
      </c>
      <c r="E393" s="2" t="s">
        <v>22</v>
      </c>
      <c r="F393" s="2" t="s">
        <v>1671</v>
      </c>
      <c r="G393" s="2" t="s">
        <v>1672</v>
      </c>
      <c r="H393" s="2" t="s">
        <v>128</v>
      </c>
      <c r="I393" s="2" t="s">
        <v>26</v>
      </c>
      <c r="J393" s="2" t="s">
        <v>27</v>
      </c>
      <c r="K393" s="2" t="s">
        <v>28</v>
      </c>
      <c r="L393" s="2" t="s">
        <v>29</v>
      </c>
      <c r="M393" s="2" t="s">
        <v>29</v>
      </c>
      <c r="N393" s="2" t="s">
        <v>29</v>
      </c>
      <c r="O393" s="2" t="s">
        <v>29</v>
      </c>
      <c r="P393" s="2" t="s">
        <v>621</v>
      </c>
      <c r="Q393" s="4" t="str">
        <f>HYPERLINK("http://weibo.com/2945509611/Nmln4seBR")</f>
        <v>http://weibo.com/2945509611/Nmln4seBR</v>
      </c>
      <c r="R393" s="3" t="s">
        <v>1308</v>
      </c>
      <c r="S393" s="2" t="s">
        <v>31</v>
      </c>
      <c r="T393" t="s">
        <v>32</v>
      </c>
    </row>
    <row r="394" ht="23" customHeight="1" spans="1:20">
      <c r="A394" s="2">
        <v>393</v>
      </c>
      <c r="B394" s="3" t="s">
        <v>46</v>
      </c>
      <c r="C394" s="2" t="s">
        <v>1673</v>
      </c>
      <c r="D394" s="2" t="s">
        <v>35</v>
      </c>
      <c r="E394" s="2" t="s">
        <v>22</v>
      </c>
      <c r="F394" s="2" t="s">
        <v>1674</v>
      </c>
      <c r="G394" s="2" t="s">
        <v>1675</v>
      </c>
      <c r="H394" s="2" t="s">
        <v>25</v>
      </c>
      <c r="I394" s="2" t="s">
        <v>26</v>
      </c>
      <c r="J394" s="2" t="s">
        <v>27</v>
      </c>
      <c r="K394" s="2" t="s">
        <v>28</v>
      </c>
      <c r="L394" s="2" t="s">
        <v>29</v>
      </c>
      <c r="M394" s="2" t="s">
        <v>29</v>
      </c>
      <c r="N394" s="2" t="s">
        <v>29</v>
      </c>
      <c r="O394" s="2" t="s">
        <v>29</v>
      </c>
      <c r="P394" s="2" t="s">
        <v>1546</v>
      </c>
      <c r="Q394" s="4" t="str">
        <f>HYPERLINK("http://weibo.com/3602612105/NmlmIsvLy")</f>
        <v>http://weibo.com/3602612105/NmlmIsvLy</v>
      </c>
      <c r="R394" s="3" t="s">
        <v>46</v>
      </c>
      <c r="S394" s="2" t="s">
        <v>31</v>
      </c>
      <c r="T394" t="s">
        <v>32</v>
      </c>
    </row>
    <row r="395" ht="23" customHeight="1" spans="1:20">
      <c r="A395" s="2">
        <v>394</v>
      </c>
      <c r="B395" s="3" t="s">
        <v>1676</v>
      </c>
      <c r="C395" s="2" t="s">
        <v>1677</v>
      </c>
      <c r="D395" s="2" t="s">
        <v>21</v>
      </c>
      <c r="E395" s="2" t="s">
        <v>22</v>
      </c>
      <c r="F395" s="2" t="s">
        <v>1678</v>
      </c>
      <c r="G395" s="2" t="s">
        <v>1679</v>
      </c>
      <c r="H395" s="2" t="s">
        <v>44</v>
      </c>
      <c r="I395" s="2" t="s">
        <v>26</v>
      </c>
      <c r="J395" s="2" t="s">
        <v>27</v>
      </c>
      <c r="K395" s="2" t="s">
        <v>28</v>
      </c>
      <c r="L395" s="2" t="s">
        <v>29</v>
      </c>
      <c r="M395" s="2" t="s">
        <v>29</v>
      </c>
      <c r="N395" s="2" t="s">
        <v>29</v>
      </c>
      <c r="O395" s="2" t="s">
        <v>29</v>
      </c>
      <c r="P395" s="2" t="s">
        <v>1680</v>
      </c>
      <c r="Q395" s="4" t="str">
        <f>HYPERLINK("http://weibo.com/3210667323/Nmlmx0AnE")</f>
        <v>http://weibo.com/3210667323/Nmlmx0AnE</v>
      </c>
      <c r="R395" s="3" t="s">
        <v>1676</v>
      </c>
      <c r="S395" s="2" t="s">
        <v>31</v>
      </c>
      <c r="T395" t="s">
        <v>32</v>
      </c>
    </row>
    <row r="396" ht="23" customHeight="1" spans="1:20">
      <c r="A396" s="2">
        <v>395</v>
      </c>
      <c r="B396" s="3" t="s">
        <v>1040</v>
      </c>
      <c r="C396" s="2" t="s">
        <v>1681</v>
      </c>
      <c r="D396" s="2" t="s">
        <v>35</v>
      </c>
      <c r="E396" s="2" t="s">
        <v>22</v>
      </c>
      <c r="F396" s="2" t="s">
        <v>1682</v>
      </c>
      <c r="G396" s="2" t="s">
        <v>1683</v>
      </c>
      <c r="H396" s="2" t="s">
        <v>103</v>
      </c>
      <c r="I396" s="2" t="s">
        <v>26</v>
      </c>
      <c r="J396" s="2" t="s">
        <v>27</v>
      </c>
      <c r="K396" s="2" t="s">
        <v>28</v>
      </c>
      <c r="L396" s="2" t="s">
        <v>29</v>
      </c>
      <c r="M396" s="2" t="s">
        <v>29</v>
      </c>
      <c r="N396" s="2" t="s">
        <v>29</v>
      </c>
      <c r="O396" s="2" t="s">
        <v>29</v>
      </c>
      <c r="P396" s="2" t="s">
        <v>1684</v>
      </c>
      <c r="Q396" s="4" t="str">
        <f>HYPERLINK("http://weibo.com/6001705529/Nmlmqwv3X")</f>
        <v>http://weibo.com/6001705529/Nmlmqwv3X</v>
      </c>
      <c r="R396" s="3" t="s">
        <v>1040</v>
      </c>
      <c r="S396" s="2" t="s">
        <v>31</v>
      </c>
      <c r="T396" t="s">
        <v>32</v>
      </c>
    </row>
    <row r="397" ht="23" customHeight="1" spans="1:20">
      <c r="A397" s="2">
        <v>396</v>
      </c>
      <c r="B397" s="3" t="s">
        <v>115</v>
      </c>
      <c r="C397" s="2" t="s">
        <v>1685</v>
      </c>
      <c r="D397" s="2" t="s">
        <v>35</v>
      </c>
      <c r="E397" s="2" t="s">
        <v>22</v>
      </c>
      <c r="F397" s="2" t="s">
        <v>1686</v>
      </c>
      <c r="G397" s="2" t="s">
        <v>1687</v>
      </c>
      <c r="H397" s="2" t="s">
        <v>1188</v>
      </c>
      <c r="I397" s="2" t="s">
        <v>26</v>
      </c>
      <c r="J397" s="2" t="s">
        <v>27</v>
      </c>
      <c r="K397" s="2" t="s">
        <v>28</v>
      </c>
      <c r="L397" s="2" t="s">
        <v>29</v>
      </c>
      <c r="M397" s="2" t="s">
        <v>29</v>
      </c>
      <c r="N397" s="2" t="s">
        <v>29</v>
      </c>
      <c r="O397" s="2" t="s">
        <v>29</v>
      </c>
      <c r="P397" s="2" t="s">
        <v>1688</v>
      </c>
      <c r="Q397" s="4" t="str">
        <f>HYPERLINK("http://weibo.com/1795277295/Nmlmp6g4f")</f>
        <v>http://weibo.com/1795277295/Nmlmp6g4f</v>
      </c>
      <c r="R397" s="3" t="s">
        <v>115</v>
      </c>
      <c r="S397" s="2" t="s">
        <v>31</v>
      </c>
      <c r="T397" t="s">
        <v>32</v>
      </c>
    </row>
    <row r="398" ht="23" customHeight="1" spans="1:20">
      <c r="A398" s="2">
        <v>397</v>
      </c>
      <c r="B398" s="3" t="s">
        <v>1689</v>
      </c>
      <c r="C398" s="2" t="s">
        <v>1690</v>
      </c>
      <c r="D398" s="2" t="s">
        <v>21</v>
      </c>
      <c r="E398" s="2" t="s">
        <v>22</v>
      </c>
      <c r="F398" s="2" t="s">
        <v>1691</v>
      </c>
      <c r="G398" s="2" t="s">
        <v>1692</v>
      </c>
      <c r="H398" s="2" t="s">
        <v>423</v>
      </c>
      <c r="I398" s="2" t="s">
        <v>26</v>
      </c>
      <c r="J398" s="2" t="s">
        <v>27</v>
      </c>
      <c r="K398" s="2" t="s">
        <v>28</v>
      </c>
      <c r="L398" s="2" t="s">
        <v>29</v>
      </c>
      <c r="M398" s="2" t="s">
        <v>29</v>
      </c>
      <c r="N398" s="2" t="s">
        <v>29</v>
      </c>
      <c r="O398" s="2" t="s">
        <v>29</v>
      </c>
      <c r="P398" s="2" t="s">
        <v>403</v>
      </c>
      <c r="Q398" s="4" t="str">
        <f>HYPERLINK("http://weibo.com/7585085469/NmlmhFECx")</f>
        <v>http://weibo.com/7585085469/NmlmhFECx</v>
      </c>
      <c r="R398" s="3" t="s">
        <v>1689</v>
      </c>
      <c r="S398" s="2" t="s">
        <v>31</v>
      </c>
      <c r="T398" t="s">
        <v>32</v>
      </c>
    </row>
    <row r="399" ht="23" customHeight="1" spans="1:20">
      <c r="A399" s="2">
        <v>398</v>
      </c>
      <c r="B399" s="3" t="s">
        <v>46</v>
      </c>
      <c r="C399" s="2" t="s">
        <v>1693</v>
      </c>
      <c r="D399" s="2" t="s">
        <v>35</v>
      </c>
      <c r="E399" s="2" t="s">
        <v>22</v>
      </c>
      <c r="F399" s="2" t="s">
        <v>1694</v>
      </c>
      <c r="G399" s="2" t="s">
        <v>1695</v>
      </c>
      <c r="H399" s="2" t="s">
        <v>97</v>
      </c>
      <c r="I399" s="2" t="s">
        <v>26</v>
      </c>
      <c r="J399" s="2" t="s">
        <v>27</v>
      </c>
      <c r="K399" s="2" t="s">
        <v>28</v>
      </c>
      <c r="L399" s="2" t="s">
        <v>29</v>
      </c>
      <c r="M399" s="2" t="s">
        <v>29</v>
      </c>
      <c r="N399" s="2" t="s">
        <v>29</v>
      </c>
      <c r="O399" s="2" t="s">
        <v>29</v>
      </c>
      <c r="P399" s="2" t="s">
        <v>149</v>
      </c>
      <c r="Q399" s="4" t="str">
        <f>HYPERLINK("http://weibo.com/7515626881/Nmlme4KAe")</f>
        <v>http://weibo.com/7515626881/Nmlme4KAe</v>
      </c>
      <c r="R399" s="3" t="s">
        <v>46</v>
      </c>
      <c r="S399" s="2" t="s">
        <v>31</v>
      </c>
      <c r="T399" t="s">
        <v>32</v>
      </c>
    </row>
    <row r="400" ht="23" customHeight="1" spans="1:20">
      <c r="A400" s="2">
        <v>399</v>
      </c>
      <c r="B400" s="3" t="s">
        <v>1696</v>
      </c>
      <c r="C400" s="2" t="s">
        <v>1693</v>
      </c>
      <c r="D400" s="2" t="s">
        <v>21</v>
      </c>
      <c r="E400" s="2" t="s">
        <v>22</v>
      </c>
      <c r="F400" s="2" t="s">
        <v>1697</v>
      </c>
      <c r="G400" s="2" t="s">
        <v>1698</v>
      </c>
      <c r="H400" s="2" t="s">
        <v>423</v>
      </c>
      <c r="I400" s="2" t="s">
        <v>26</v>
      </c>
      <c r="J400" s="2" t="s">
        <v>27</v>
      </c>
      <c r="K400" s="2" t="s">
        <v>28</v>
      </c>
      <c r="L400" s="2" t="s">
        <v>29</v>
      </c>
      <c r="M400" s="2" t="s">
        <v>29</v>
      </c>
      <c r="N400" s="2" t="s">
        <v>29</v>
      </c>
      <c r="O400" s="2" t="s">
        <v>29</v>
      </c>
      <c r="P400" s="2" t="s">
        <v>1699</v>
      </c>
      <c r="Q400" s="4" t="str">
        <f>HYPERLINK("http://weibo.com/2753600133/Nmlme4KaO")</f>
        <v>http://weibo.com/2753600133/Nmlme4KaO</v>
      </c>
      <c r="R400" s="3" t="s">
        <v>1696</v>
      </c>
      <c r="S400" s="2" t="s">
        <v>31</v>
      </c>
      <c r="T400" t="s">
        <v>32</v>
      </c>
    </row>
    <row r="401" ht="23" customHeight="1" spans="1:20">
      <c r="A401" s="2">
        <v>400</v>
      </c>
      <c r="B401" s="3" t="s">
        <v>546</v>
      </c>
      <c r="C401" s="2" t="s">
        <v>1700</v>
      </c>
      <c r="D401" s="2" t="s">
        <v>35</v>
      </c>
      <c r="E401" s="2" t="s">
        <v>22</v>
      </c>
      <c r="F401" s="2" t="s">
        <v>1701</v>
      </c>
      <c r="G401" s="2" t="s">
        <v>1702</v>
      </c>
      <c r="H401" s="2" t="s">
        <v>562</v>
      </c>
      <c r="I401" s="2" t="s">
        <v>26</v>
      </c>
      <c r="J401" s="2" t="s">
        <v>27</v>
      </c>
      <c r="K401" s="2" t="s">
        <v>28</v>
      </c>
      <c r="L401" s="2" t="s">
        <v>29</v>
      </c>
      <c r="M401" s="2" t="s">
        <v>29</v>
      </c>
      <c r="N401" s="2" t="s">
        <v>29</v>
      </c>
      <c r="O401" s="2" t="s">
        <v>29</v>
      </c>
      <c r="P401" s="2" t="s">
        <v>1224</v>
      </c>
      <c r="Q401" s="4" t="str">
        <f>HYPERLINK("http://weibo.com/3160270971/Nmlmdxvbg")</f>
        <v>http://weibo.com/3160270971/Nmlmdxvbg</v>
      </c>
      <c r="R401" s="3" t="s">
        <v>546</v>
      </c>
      <c r="S401" s="2" t="s">
        <v>31</v>
      </c>
      <c r="T401" t="s">
        <v>32</v>
      </c>
    </row>
    <row r="402" ht="23" customHeight="1" spans="1:20">
      <c r="A402" s="2">
        <v>401</v>
      </c>
      <c r="B402" s="3" t="s">
        <v>1703</v>
      </c>
      <c r="C402" s="2" t="s">
        <v>1700</v>
      </c>
      <c r="D402" s="2" t="s">
        <v>21</v>
      </c>
      <c r="E402" s="2" t="s">
        <v>22</v>
      </c>
      <c r="F402" s="2" t="s">
        <v>1704</v>
      </c>
      <c r="G402" s="2" t="s">
        <v>1705</v>
      </c>
      <c r="H402" s="2" t="s">
        <v>235</v>
      </c>
      <c r="I402" s="2" t="s">
        <v>26</v>
      </c>
      <c r="J402" s="2" t="s">
        <v>27</v>
      </c>
      <c r="K402" s="2" t="s">
        <v>28</v>
      </c>
      <c r="L402" s="2" t="s">
        <v>29</v>
      </c>
      <c r="M402" s="2" t="s">
        <v>29</v>
      </c>
      <c r="N402" s="2" t="s">
        <v>29</v>
      </c>
      <c r="O402" s="2" t="s">
        <v>29</v>
      </c>
      <c r="P402" s="2" t="s">
        <v>1706</v>
      </c>
      <c r="Q402" s="4" t="str">
        <f>HYPERLINK("http://weibo.com/5593639785/Nmlmdvjcy")</f>
        <v>http://weibo.com/5593639785/Nmlmdvjcy</v>
      </c>
      <c r="R402" s="3" t="s">
        <v>1703</v>
      </c>
      <c r="S402" s="2" t="s">
        <v>31</v>
      </c>
      <c r="T402" t="s">
        <v>32</v>
      </c>
    </row>
    <row r="403" ht="23" customHeight="1" spans="1:20">
      <c r="A403" s="2">
        <v>402</v>
      </c>
      <c r="B403" s="3" t="s">
        <v>1707</v>
      </c>
      <c r="C403" s="2" t="s">
        <v>1708</v>
      </c>
      <c r="D403" s="2" t="s">
        <v>21</v>
      </c>
      <c r="E403" s="2" t="s">
        <v>22</v>
      </c>
      <c r="F403" s="2" t="s">
        <v>1638</v>
      </c>
      <c r="G403" s="2" t="s">
        <v>1639</v>
      </c>
      <c r="H403" s="2" t="s">
        <v>128</v>
      </c>
      <c r="I403" s="2" t="s">
        <v>26</v>
      </c>
      <c r="J403" s="2" t="s">
        <v>27</v>
      </c>
      <c r="K403" s="2" t="s">
        <v>28</v>
      </c>
      <c r="L403" s="2" t="s">
        <v>29</v>
      </c>
      <c r="M403" s="2" t="s">
        <v>29</v>
      </c>
      <c r="N403" s="2" t="s">
        <v>29</v>
      </c>
      <c r="O403" s="2" t="s">
        <v>29</v>
      </c>
      <c r="P403" s="2" t="s">
        <v>1640</v>
      </c>
      <c r="Q403" s="4" t="str">
        <f>HYPERLINK("http://weibo.com/2622937767/Nmlm6pPwq")</f>
        <v>http://weibo.com/2622937767/Nmlm6pPwq</v>
      </c>
      <c r="R403" s="3" t="s">
        <v>1707</v>
      </c>
      <c r="S403" s="2" t="s">
        <v>31</v>
      </c>
      <c r="T403" t="s">
        <v>32</v>
      </c>
    </row>
    <row r="404" ht="23" customHeight="1" spans="1:20">
      <c r="A404" s="2">
        <v>403</v>
      </c>
      <c r="B404" s="3" t="s">
        <v>1709</v>
      </c>
      <c r="C404" s="2" t="s">
        <v>1710</v>
      </c>
      <c r="D404" s="2" t="s">
        <v>21</v>
      </c>
      <c r="E404" s="2" t="s">
        <v>22</v>
      </c>
      <c r="F404" s="2" t="s">
        <v>1711</v>
      </c>
      <c r="G404" s="2" t="s">
        <v>1712</v>
      </c>
      <c r="H404" s="2" t="s">
        <v>25</v>
      </c>
      <c r="I404" s="2" t="s">
        <v>26</v>
      </c>
      <c r="J404" s="2" t="s">
        <v>27</v>
      </c>
      <c r="K404" s="2" t="s">
        <v>28</v>
      </c>
      <c r="L404" s="2" t="s">
        <v>29</v>
      </c>
      <c r="M404" s="2" t="s">
        <v>29</v>
      </c>
      <c r="N404" s="2" t="s">
        <v>29</v>
      </c>
      <c r="O404" s="2" t="s">
        <v>29</v>
      </c>
      <c r="P404" s="2" t="s">
        <v>433</v>
      </c>
      <c r="Q404" s="4" t="str">
        <f>HYPERLINK("http://weibo.com/5967689972/NmllMzFEg")</f>
        <v>http://weibo.com/5967689972/NmllMzFEg</v>
      </c>
      <c r="R404" s="3" t="s">
        <v>1709</v>
      </c>
      <c r="S404" s="2" t="s">
        <v>31</v>
      </c>
      <c r="T404" t="s">
        <v>32</v>
      </c>
    </row>
    <row r="405" ht="23" customHeight="1" spans="1:20">
      <c r="A405" s="2">
        <v>404</v>
      </c>
      <c r="B405" s="3" t="s">
        <v>1040</v>
      </c>
      <c r="C405" s="2" t="s">
        <v>1713</v>
      </c>
      <c r="D405" s="2" t="s">
        <v>35</v>
      </c>
      <c r="E405" s="2" t="s">
        <v>22</v>
      </c>
      <c r="F405" s="2" t="s">
        <v>1714</v>
      </c>
      <c r="G405" s="2" t="s">
        <v>1715</v>
      </c>
      <c r="H405" s="2" t="s">
        <v>38</v>
      </c>
      <c r="I405" s="2" t="s">
        <v>26</v>
      </c>
      <c r="J405" s="2" t="s">
        <v>27</v>
      </c>
      <c r="K405" s="2" t="s">
        <v>28</v>
      </c>
      <c r="L405" s="2" t="s">
        <v>29</v>
      </c>
      <c r="M405" s="2" t="s">
        <v>29</v>
      </c>
      <c r="N405" s="2" t="s">
        <v>29</v>
      </c>
      <c r="O405" s="2" t="s">
        <v>29</v>
      </c>
      <c r="P405" s="2" t="s">
        <v>977</v>
      </c>
      <c r="Q405" s="4" t="str">
        <f>HYPERLINK("http://weibo.com/6216541113/Nmllw1X2n")</f>
        <v>http://weibo.com/6216541113/Nmllw1X2n</v>
      </c>
      <c r="R405" s="3" t="s">
        <v>1040</v>
      </c>
      <c r="S405" s="2" t="s">
        <v>31</v>
      </c>
      <c r="T405" t="s">
        <v>32</v>
      </c>
    </row>
    <row r="406" ht="23" customHeight="1" spans="1:20">
      <c r="A406" s="2">
        <v>405</v>
      </c>
      <c r="B406" s="3" t="s">
        <v>1716</v>
      </c>
      <c r="C406" s="2" t="s">
        <v>1717</v>
      </c>
      <c r="D406" s="2" t="s">
        <v>21</v>
      </c>
      <c r="E406" s="2" t="s">
        <v>22</v>
      </c>
      <c r="F406" s="2" t="s">
        <v>1718</v>
      </c>
      <c r="G406" s="2" t="s">
        <v>1719</v>
      </c>
      <c r="H406" s="2" t="s">
        <v>103</v>
      </c>
      <c r="I406" s="2" t="s">
        <v>26</v>
      </c>
      <c r="J406" s="2" t="s">
        <v>27</v>
      </c>
      <c r="K406" s="2" t="s">
        <v>28</v>
      </c>
      <c r="L406" s="2" t="s">
        <v>29</v>
      </c>
      <c r="M406" s="2" t="s">
        <v>29</v>
      </c>
      <c r="N406" s="2" t="s">
        <v>29</v>
      </c>
      <c r="O406" s="2" t="s">
        <v>29</v>
      </c>
      <c r="P406" s="2" t="s">
        <v>1720</v>
      </c>
      <c r="Q406" s="4" t="str">
        <f>HYPERLINK("http://weibo.com/6595387068/NmllkvoTf")</f>
        <v>http://weibo.com/6595387068/NmllkvoTf</v>
      </c>
      <c r="R406" s="3" t="s">
        <v>1716</v>
      </c>
      <c r="S406" s="2" t="s">
        <v>31</v>
      </c>
      <c r="T406" t="s">
        <v>32</v>
      </c>
    </row>
    <row r="407" ht="23" customHeight="1" spans="1:20">
      <c r="A407" s="2">
        <v>406</v>
      </c>
      <c r="B407" s="3" t="s">
        <v>1721</v>
      </c>
      <c r="C407" s="2" t="s">
        <v>1722</v>
      </c>
      <c r="D407" s="2" t="s">
        <v>21</v>
      </c>
      <c r="E407" s="2" t="s">
        <v>22</v>
      </c>
      <c r="F407" s="2" t="s">
        <v>1723</v>
      </c>
      <c r="G407" s="2" t="s">
        <v>1724</v>
      </c>
      <c r="H407" s="2" t="s">
        <v>717</v>
      </c>
      <c r="I407" s="2" t="s">
        <v>26</v>
      </c>
      <c r="J407" s="2" t="s">
        <v>27</v>
      </c>
      <c r="K407" s="2" t="s">
        <v>28</v>
      </c>
      <c r="L407" s="2" t="s">
        <v>29</v>
      </c>
      <c r="M407" s="2" t="s">
        <v>29</v>
      </c>
      <c r="N407" s="2" t="s">
        <v>29</v>
      </c>
      <c r="O407" s="2" t="s">
        <v>29</v>
      </c>
      <c r="P407" s="2" t="s">
        <v>593</v>
      </c>
      <c r="Q407" s="4" t="str">
        <f>HYPERLINK("http://weibo.com/7808218147/Nmllj1R5q")</f>
        <v>http://weibo.com/7808218147/Nmllj1R5q</v>
      </c>
      <c r="R407" s="3" t="s">
        <v>1721</v>
      </c>
      <c r="S407" s="2" t="s">
        <v>31</v>
      </c>
      <c r="T407" t="s">
        <v>32</v>
      </c>
    </row>
    <row r="408" ht="23" customHeight="1" spans="1:20">
      <c r="A408" s="2">
        <v>407</v>
      </c>
      <c r="B408" s="3" t="s">
        <v>546</v>
      </c>
      <c r="C408" s="2" t="s">
        <v>1725</v>
      </c>
      <c r="D408" s="2" t="s">
        <v>35</v>
      </c>
      <c r="E408" s="2" t="s">
        <v>22</v>
      </c>
      <c r="F408" s="2" t="s">
        <v>1726</v>
      </c>
      <c r="G408" s="2" t="s">
        <v>1727</v>
      </c>
      <c r="H408" s="2" t="s">
        <v>97</v>
      </c>
      <c r="I408" s="2" t="s">
        <v>26</v>
      </c>
      <c r="J408" s="2" t="s">
        <v>27</v>
      </c>
      <c r="K408" s="2" t="s">
        <v>28</v>
      </c>
      <c r="L408" s="2" t="s">
        <v>29</v>
      </c>
      <c r="M408" s="2" t="s">
        <v>29</v>
      </c>
      <c r="N408" s="2" t="s">
        <v>29</v>
      </c>
      <c r="O408" s="2" t="s">
        <v>29</v>
      </c>
      <c r="P408" s="2" t="s">
        <v>1728</v>
      </c>
      <c r="Q408" s="4" t="str">
        <f>HYPERLINK("http://weibo.com/2655672591/NmlkGoFue")</f>
        <v>http://weibo.com/2655672591/NmlkGoFue</v>
      </c>
      <c r="R408" s="3" t="s">
        <v>546</v>
      </c>
      <c r="S408" s="2" t="s">
        <v>31</v>
      </c>
      <c r="T408" t="s">
        <v>32</v>
      </c>
    </row>
    <row r="409" ht="23" customHeight="1" spans="1:20">
      <c r="A409" s="2">
        <v>408</v>
      </c>
      <c r="B409" s="3" t="s">
        <v>1729</v>
      </c>
      <c r="C409" s="2" t="s">
        <v>1730</v>
      </c>
      <c r="D409" s="2" t="s">
        <v>21</v>
      </c>
      <c r="E409" s="2" t="s">
        <v>22</v>
      </c>
      <c r="F409" s="2" t="s">
        <v>1731</v>
      </c>
      <c r="G409" s="2" t="s">
        <v>1732</v>
      </c>
      <c r="H409" s="2" t="s">
        <v>103</v>
      </c>
      <c r="I409" s="2" t="s">
        <v>26</v>
      </c>
      <c r="J409" s="2" t="s">
        <v>27</v>
      </c>
      <c r="K409" s="2" t="s">
        <v>28</v>
      </c>
      <c r="L409" s="2" t="s">
        <v>29</v>
      </c>
      <c r="M409" s="2" t="s">
        <v>29</v>
      </c>
      <c r="N409" s="2" t="s">
        <v>29</v>
      </c>
      <c r="O409" s="2" t="s">
        <v>29</v>
      </c>
      <c r="P409" s="2" t="s">
        <v>1733</v>
      </c>
      <c r="Q409" s="4" t="str">
        <f>HYPERLINK("http://weibo.com/3373364510/NmlkBgFVJ")</f>
        <v>http://weibo.com/3373364510/NmlkBgFVJ</v>
      </c>
      <c r="R409" s="3" t="s">
        <v>1729</v>
      </c>
      <c r="S409" s="2" t="s">
        <v>31</v>
      </c>
      <c r="T409" t="s">
        <v>32</v>
      </c>
    </row>
    <row r="410" ht="23" customHeight="1" spans="1:20">
      <c r="A410" s="2">
        <v>409</v>
      </c>
      <c r="B410" s="3" t="s">
        <v>1734</v>
      </c>
      <c r="C410" s="2" t="s">
        <v>1735</v>
      </c>
      <c r="D410" s="2" t="s">
        <v>21</v>
      </c>
      <c r="E410" s="2" t="s">
        <v>22</v>
      </c>
      <c r="F410" s="2" t="s">
        <v>1736</v>
      </c>
      <c r="G410" s="2" t="s">
        <v>1737</v>
      </c>
      <c r="H410" s="2" t="s">
        <v>143</v>
      </c>
      <c r="I410" s="2" t="s">
        <v>26</v>
      </c>
      <c r="J410" s="2" t="s">
        <v>27</v>
      </c>
      <c r="K410" s="2" t="s">
        <v>28</v>
      </c>
      <c r="L410" s="2" t="s">
        <v>29</v>
      </c>
      <c r="M410" s="2" t="s">
        <v>29</v>
      </c>
      <c r="N410" s="2" t="s">
        <v>29</v>
      </c>
      <c r="O410" s="2" t="s">
        <v>29</v>
      </c>
      <c r="P410" s="2" t="s">
        <v>1738</v>
      </c>
      <c r="Q410" s="4" t="str">
        <f>HYPERLINK("http://weibo.com/5865745063/NmlkrzSUp")</f>
        <v>http://weibo.com/5865745063/NmlkrzSUp</v>
      </c>
      <c r="R410" s="3" t="s">
        <v>1734</v>
      </c>
      <c r="S410" s="2" t="s">
        <v>31</v>
      </c>
      <c r="T410" t="s">
        <v>32</v>
      </c>
    </row>
    <row r="411" ht="23" customHeight="1" spans="1:20">
      <c r="A411" s="2">
        <v>410</v>
      </c>
      <c r="B411" s="3" t="s">
        <v>1739</v>
      </c>
      <c r="C411" s="2" t="s">
        <v>1740</v>
      </c>
      <c r="D411" s="2" t="s">
        <v>21</v>
      </c>
      <c r="E411" s="2" t="s">
        <v>22</v>
      </c>
      <c r="F411" s="2" t="s">
        <v>1741</v>
      </c>
      <c r="G411" s="2" t="s">
        <v>1742</v>
      </c>
      <c r="H411" s="2" t="s">
        <v>423</v>
      </c>
      <c r="I411" s="2" t="s">
        <v>26</v>
      </c>
      <c r="J411" s="2" t="s">
        <v>27</v>
      </c>
      <c r="K411" s="2" t="s">
        <v>28</v>
      </c>
      <c r="L411" s="2" t="s">
        <v>29</v>
      </c>
      <c r="M411" s="2" t="s">
        <v>29</v>
      </c>
      <c r="N411" s="2" t="s">
        <v>29</v>
      </c>
      <c r="O411" s="2" t="s">
        <v>29</v>
      </c>
      <c r="P411" s="2" t="s">
        <v>1743</v>
      </c>
      <c r="Q411" s="4" t="str">
        <f>HYPERLINK("http://weibo.com/1320141845/Nmlk1fTyQ")</f>
        <v>http://weibo.com/1320141845/Nmlk1fTyQ</v>
      </c>
      <c r="R411" s="3" t="s">
        <v>1739</v>
      </c>
      <c r="S411" s="2" t="s">
        <v>31</v>
      </c>
      <c r="T411" t="s">
        <v>32</v>
      </c>
    </row>
    <row r="412" ht="23" customHeight="1" spans="1:20">
      <c r="A412" s="2">
        <v>411</v>
      </c>
      <c r="B412" s="3" t="s">
        <v>1744</v>
      </c>
      <c r="C412" s="2" t="s">
        <v>1745</v>
      </c>
      <c r="D412" s="2" t="s">
        <v>21</v>
      </c>
      <c r="E412" s="2" t="s">
        <v>22</v>
      </c>
      <c r="F412" s="2" t="s">
        <v>1746</v>
      </c>
      <c r="G412" s="2" t="s">
        <v>1747</v>
      </c>
      <c r="H412" s="2" t="s">
        <v>1748</v>
      </c>
      <c r="I412" s="2" t="s">
        <v>26</v>
      </c>
      <c r="J412" s="2" t="s">
        <v>27</v>
      </c>
      <c r="K412" s="2" t="s">
        <v>28</v>
      </c>
      <c r="L412" s="2" t="s">
        <v>29</v>
      </c>
      <c r="M412" s="2" t="s">
        <v>29</v>
      </c>
      <c r="N412" s="2" t="s">
        <v>29</v>
      </c>
      <c r="O412" s="2" t="s">
        <v>29</v>
      </c>
      <c r="P412" s="2" t="s">
        <v>1749</v>
      </c>
      <c r="Q412" s="4" t="str">
        <f>HYPERLINK("http://weibo.com/1881082482/NmljGlul8")</f>
        <v>http://weibo.com/1881082482/NmljGlul8</v>
      </c>
      <c r="R412" s="3" t="s">
        <v>1744</v>
      </c>
      <c r="S412" s="2" t="s">
        <v>31</v>
      </c>
      <c r="T412" t="s">
        <v>32</v>
      </c>
    </row>
    <row r="413" ht="23" customHeight="1" spans="1:20">
      <c r="A413" s="2">
        <v>412</v>
      </c>
      <c r="B413" s="3" t="s">
        <v>1750</v>
      </c>
      <c r="C413" s="2" t="s">
        <v>1751</v>
      </c>
      <c r="D413" s="2" t="s">
        <v>21</v>
      </c>
      <c r="E413" s="2" t="s">
        <v>22</v>
      </c>
      <c r="F413" s="2" t="s">
        <v>1752</v>
      </c>
      <c r="G413" s="2" t="s">
        <v>1753</v>
      </c>
      <c r="H413" s="2" t="s">
        <v>97</v>
      </c>
      <c r="I413" s="2" t="s">
        <v>26</v>
      </c>
      <c r="J413" s="2" t="s">
        <v>27</v>
      </c>
      <c r="K413" s="2" t="s">
        <v>28</v>
      </c>
      <c r="L413" s="2" t="s">
        <v>29</v>
      </c>
      <c r="M413" s="2" t="s">
        <v>29</v>
      </c>
      <c r="N413" s="2" t="s">
        <v>29</v>
      </c>
      <c r="O413" s="2" t="s">
        <v>29</v>
      </c>
      <c r="P413" s="2" t="s">
        <v>1754</v>
      </c>
      <c r="Q413" s="4" t="str">
        <f>HYPERLINK("http://weibo.com/7855819668/NmljtgYPQ")</f>
        <v>http://weibo.com/7855819668/NmljtgYPQ</v>
      </c>
      <c r="R413" s="3" t="s">
        <v>1750</v>
      </c>
      <c r="S413" s="2" t="s">
        <v>31</v>
      </c>
      <c r="T413" t="s">
        <v>32</v>
      </c>
    </row>
    <row r="414" ht="23" customHeight="1" spans="1:20">
      <c r="A414" s="2">
        <v>413</v>
      </c>
      <c r="B414" s="3" t="s">
        <v>1040</v>
      </c>
      <c r="C414" s="2" t="s">
        <v>1755</v>
      </c>
      <c r="D414" s="2" t="s">
        <v>35</v>
      </c>
      <c r="E414" s="2" t="s">
        <v>22</v>
      </c>
      <c r="F414" s="2" t="s">
        <v>1756</v>
      </c>
      <c r="G414" s="2" t="s">
        <v>1757</v>
      </c>
      <c r="H414" s="2" t="s">
        <v>376</v>
      </c>
      <c r="I414" s="2" t="s">
        <v>26</v>
      </c>
      <c r="J414" s="2" t="s">
        <v>27</v>
      </c>
      <c r="K414" s="2" t="s">
        <v>28</v>
      </c>
      <c r="L414" s="2" t="s">
        <v>29</v>
      </c>
      <c r="M414" s="2" t="s">
        <v>29</v>
      </c>
      <c r="N414" s="2" t="s">
        <v>29</v>
      </c>
      <c r="O414" s="2" t="s">
        <v>29</v>
      </c>
      <c r="P414" s="2" t="s">
        <v>593</v>
      </c>
      <c r="Q414" s="4" t="str">
        <f>HYPERLINK("http://weibo.com/6124325070/NmljpFQrH")</f>
        <v>http://weibo.com/6124325070/NmljpFQrH</v>
      </c>
      <c r="R414" s="3" t="s">
        <v>1040</v>
      </c>
      <c r="S414" s="2" t="s">
        <v>31</v>
      </c>
      <c r="T414" t="s">
        <v>32</v>
      </c>
    </row>
    <row r="415" ht="23" customHeight="1" spans="1:20">
      <c r="A415" s="2">
        <v>414</v>
      </c>
      <c r="B415" s="3" t="s">
        <v>691</v>
      </c>
      <c r="C415" s="2" t="s">
        <v>1758</v>
      </c>
      <c r="D415" s="2" t="s">
        <v>35</v>
      </c>
      <c r="E415" s="2" t="s">
        <v>22</v>
      </c>
      <c r="F415" s="2" t="s">
        <v>1759</v>
      </c>
      <c r="G415" s="2" t="s">
        <v>1760</v>
      </c>
      <c r="H415" s="2" t="s">
        <v>80</v>
      </c>
      <c r="I415" s="2" t="s">
        <v>26</v>
      </c>
      <c r="J415" s="2" t="s">
        <v>27</v>
      </c>
      <c r="K415" s="2" t="s">
        <v>28</v>
      </c>
      <c r="L415" s="2" t="s">
        <v>29</v>
      </c>
      <c r="M415" s="2" t="s">
        <v>29</v>
      </c>
      <c r="N415" s="2" t="s">
        <v>29</v>
      </c>
      <c r="O415" s="2" t="s">
        <v>29</v>
      </c>
      <c r="P415" s="2" t="s">
        <v>1761</v>
      </c>
      <c r="Q415" s="4" t="str">
        <f>HYPERLINK("http://weibo.com/5164843198/NmljgxnZQ")</f>
        <v>http://weibo.com/5164843198/NmljgxnZQ</v>
      </c>
      <c r="R415" s="3" t="s">
        <v>691</v>
      </c>
      <c r="S415" s="2" t="s">
        <v>31</v>
      </c>
      <c r="T415" t="s">
        <v>32</v>
      </c>
    </row>
    <row r="416" ht="23" customHeight="1" spans="1:20">
      <c r="A416" s="2">
        <v>415</v>
      </c>
      <c r="B416" s="3" t="s">
        <v>1762</v>
      </c>
      <c r="C416" s="2" t="s">
        <v>1763</v>
      </c>
      <c r="D416" s="2" t="s">
        <v>21</v>
      </c>
      <c r="E416" s="2" t="s">
        <v>22</v>
      </c>
      <c r="F416" s="2" t="s">
        <v>1764</v>
      </c>
      <c r="G416" s="2" t="s">
        <v>1765</v>
      </c>
      <c r="H416" s="2" t="s">
        <v>80</v>
      </c>
      <c r="I416" s="2" t="s">
        <v>26</v>
      </c>
      <c r="J416" s="2" t="s">
        <v>27</v>
      </c>
      <c r="K416" s="2" t="s">
        <v>28</v>
      </c>
      <c r="L416" s="2" t="s">
        <v>29</v>
      </c>
      <c r="M416" s="2" t="s">
        <v>29</v>
      </c>
      <c r="N416" s="2" t="s">
        <v>29</v>
      </c>
      <c r="O416" s="2" t="s">
        <v>29</v>
      </c>
      <c r="P416" s="2" t="s">
        <v>1504</v>
      </c>
      <c r="Q416" s="4" t="str">
        <f>HYPERLINK("http://weibo.com/6441851034/NmljfD4HB")</f>
        <v>http://weibo.com/6441851034/NmljfD4HB</v>
      </c>
      <c r="R416" s="3" t="s">
        <v>1762</v>
      </c>
      <c r="S416" s="2" t="s">
        <v>31</v>
      </c>
      <c r="T416" t="s">
        <v>32</v>
      </c>
    </row>
    <row r="417" ht="23" customHeight="1" spans="1:20">
      <c r="A417" s="2">
        <v>416</v>
      </c>
      <c r="B417" s="3" t="s">
        <v>1766</v>
      </c>
      <c r="C417" s="2" t="s">
        <v>1767</v>
      </c>
      <c r="D417" s="2" t="s">
        <v>21</v>
      </c>
      <c r="E417" s="2" t="s">
        <v>22</v>
      </c>
      <c r="F417" s="2" t="s">
        <v>1638</v>
      </c>
      <c r="G417" s="2" t="s">
        <v>1639</v>
      </c>
      <c r="H417" s="2" t="s">
        <v>128</v>
      </c>
      <c r="I417" s="2" t="s">
        <v>26</v>
      </c>
      <c r="J417" s="2" t="s">
        <v>27</v>
      </c>
      <c r="K417" s="2" t="s">
        <v>28</v>
      </c>
      <c r="L417" s="2" t="s">
        <v>29</v>
      </c>
      <c r="M417" s="2" t="s">
        <v>29</v>
      </c>
      <c r="N417" s="2" t="s">
        <v>29</v>
      </c>
      <c r="O417" s="2" t="s">
        <v>29</v>
      </c>
      <c r="P417" s="2" t="s">
        <v>1640</v>
      </c>
      <c r="Q417" s="4" t="str">
        <f>HYPERLINK("http://weibo.com/2622937767/Nmlj9u86b")</f>
        <v>http://weibo.com/2622937767/Nmlj9u86b</v>
      </c>
      <c r="R417" s="3" t="s">
        <v>1766</v>
      </c>
      <c r="S417" s="2" t="s">
        <v>31</v>
      </c>
      <c r="T417" t="s">
        <v>32</v>
      </c>
    </row>
    <row r="418" ht="23" customHeight="1" spans="1:20">
      <c r="A418" s="2">
        <v>417</v>
      </c>
      <c r="B418" s="3" t="s">
        <v>1768</v>
      </c>
      <c r="C418" s="2" t="s">
        <v>1769</v>
      </c>
      <c r="D418" s="2" t="s">
        <v>21</v>
      </c>
      <c r="E418" s="2" t="s">
        <v>22</v>
      </c>
      <c r="F418" s="2" t="s">
        <v>1770</v>
      </c>
      <c r="G418" s="2" t="s">
        <v>1771</v>
      </c>
      <c r="H418" s="2" t="s">
        <v>255</v>
      </c>
      <c r="I418" s="2" t="s">
        <v>26</v>
      </c>
      <c r="J418" s="2" t="s">
        <v>27</v>
      </c>
      <c r="K418" s="2" t="s">
        <v>28</v>
      </c>
      <c r="L418" s="2" t="s">
        <v>29</v>
      </c>
      <c r="M418" s="2" t="s">
        <v>29</v>
      </c>
      <c r="N418" s="2" t="s">
        <v>29</v>
      </c>
      <c r="O418" s="2" t="s">
        <v>29</v>
      </c>
      <c r="P418" s="2" t="s">
        <v>609</v>
      </c>
      <c r="Q418" s="4" t="str">
        <f>HYPERLINK("http://weibo.com/1772945823/Nmlj25WUP")</f>
        <v>http://weibo.com/1772945823/Nmlj25WUP</v>
      </c>
      <c r="R418" s="3" t="s">
        <v>1768</v>
      </c>
      <c r="S418" s="2" t="s">
        <v>31</v>
      </c>
      <c r="T418" t="s">
        <v>32</v>
      </c>
    </row>
    <row r="419" ht="23" customHeight="1" spans="1:20">
      <c r="A419" s="2">
        <v>418</v>
      </c>
      <c r="B419" s="3" t="s">
        <v>1772</v>
      </c>
      <c r="C419" s="2" t="s">
        <v>1773</v>
      </c>
      <c r="D419" s="2" t="s">
        <v>21</v>
      </c>
      <c r="E419" s="2" t="s">
        <v>22</v>
      </c>
      <c r="F419" s="2" t="s">
        <v>1774</v>
      </c>
      <c r="G419" s="2" t="s">
        <v>1775</v>
      </c>
      <c r="H419" s="2" t="s">
        <v>25</v>
      </c>
      <c r="I419" s="2" t="s">
        <v>26</v>
      </c>
      <c r="J419" s="2" t="s">
        <v>27</v>
      </c>
      <c r="K419" s="2" t="s">
        <v>28</v>
      </c>
      <c r="L419" s="2" t="s">
        <v>29</v>
      </c>
      <c r="M419" s="2" t="s">
        <v>29</v>
      </c>
      <c r="N419" s="2" t="s">
        <v>29</v>
      </c>
      <c r="O419" s="2" t="s">
        <v>29</v>
      </c>
      <c r="P419" s="2" t="s">
        <v>1776</v>
      </c>
      <c r="Q419" s="4" t="str">
        <f>HYPERLINK("http://weibo.com/3539095317/NmliKrzfH")</f>
        <v>http://weibo.com/3539095317/NmliKrzfH</v>
      </c>
      <c r="R419" s="3" t="s">
        <v>1772</v>
      </c>
      <c r="S419" s="2" t="s">
        <v>31</v>
      </c>
      <c r="T419" t="s">
        <v>32</v>
      </c>
    </row>
    <row r="420" ht="23" customHeight="1" spans="1:20">
      <c r="A420" s="2">
        <v>419</v>
      </c>
      <c r="B420" s="3" t="s">
        <v>51</v>
      </c>
      <c r="C420" s="2" t="s">
        <v>1777</v>
      </c>
      <c r="D420" s="2" t="s">
        <v>35</v>
      </c>
      <c r="E420" s="2" t="s">
        <v>22</v>
      </c>
      <c r="F420" s="2" t="s">
        <v>1778</v>
      </c>
      <c r="G420" s="2" t="s">
        <v>1779</v>
      </c>
      <c r="H420" s="2" t="s">
        <v>80</v>
      </c>
      <c r="I420" s="2" t="s">
        <v>26</v>
      </c>
      <c r="J420" s="2" t="s">
        <v>27</v>
      </c>
      <c r="K420" s="2" t="s">
        <v>28</v>
      </c>
      <c r="L420" s="2" t="s">
        <v>29</v>
      </c>
      <c r="M420" s="2" t="s">
        <v>29</v>
      </c>
      <c r="N420" s="2" t="s">
        <v>29</v>
      </c>
      <c r="O420" s="2" t="s">
        <v>29</v>
      </c>
      <c r="P420" s="2" t="s">
        <v>30</v>
      </c>
      <c r="Q420" s="4" t="str">
        <f>HYPERLINK("http://weibo.com/6465968698/NmliIF5G8")</f>
        <v>http://weibo.com/6465968698/NmliIF5G8</v>
      </c>
      <c r="R420" s="3" t="s">
        <v>51</v>
      </c>
      <c r="S420" s="2" t="s">
        <v>31</v>
      </c>
      <c r="T420" t="s">
        <v>32</v>
      </c>
    </row>
    <row r="421" ht="23" customHeight="1" spans="1:20">
      <c r="A421" s="2">
        <v>420</v>
      </c>
      <c r="B421" s="3" t="s">
        <v>1780</v>
      </c>
      <c r="C421" s="2" t="s">
        <v>1781</v>
      </c>
      <c r="D421" s="2" t="s">
        <v>21</v>
      </c>
      <c r="E421" s="2" t="s">
        <v>22</v>
      </c>
      <c r="F421" s="2" t="s">
        <v>1782</v>
      </c>
      <c r="G421" s="2" t="s">
        <v>1783</v>
      </c>
      <c r="H421" s="2" t="s">
        <v>80</v>
      </c>
      <c r="I421" s="2" t="s">
        <v>26</v>
      </c>
      <c r="J421" s="2" t="s">
        <v>27</v>
      </c>
      <c r="K421" s="2" t="s">
        <v>28</v>
      </c>
      <c r="L421" s="2" t="s">
        <v>29</v>
      </c>
      <c r="M421" s="2" t="s">
        <v>29</v>
      </c>
      <c r="N421" s="2" t="s">
        <v>29</v>
      </c>
      <c r="O421" s="2" t="s">
        <v>29</v>
      </c>
      <c r="P421" s="2" t="s">
        <v>677</v>
      </c>
      <c r="Q421" s="4" t="str">
        <f>HYPERLINK("http://weibo.com/6205441585/NmliCDReK")</f>
        <v>http://weibo.com/6205441585/NmliCDReK</v>
      </c>
      <c r="R421" s="3" t="s">
        <v>1780</v>
      </c>
      <c r="S421" s="2" t="s">
        <v>31</v>
      </c>
      <c r="T421" t="s">
        <v>32</v>
      </c>
    </row>
    <row r="422" ht="23" customHeight="1" spans="1:20">
      <c r="A422" s="2">
        <v>421</v>
      </c>
      <c r="B422" s="3" t="s">
        <v>1784</v>
      </c>
      <c r="C422" s="2" t="s">
        <v>1785</v>
      </c>
      <c r="D422" s="2" t="s">
        <v>21</v>
      </c>
      <c r="E422" s="2" t="s">
        <v>22</v>
      </c>
      <c r="F422" s="2" t="s">
        <v>1786</v>
      </c>
      <c r="G422" s="2" t="s">
        <v>1787</v>
      </c>
      <c r="H422" s="2" t="s">
        <v>176</v>
      </c>
      <c r="I422" s="2" t="s">
        <v>26</v>
      </c>
      <c r="J422" s="2" t="s">
        <v>27</v>
      </c>
      <c r="K422" s="2" t="s">
        <v>28</v>
      </c>
      <c r="L422" s="2" t="s">
        <v>29</v>
      </c>
      <c r="M422" s="2" t="s">
        <v>29</v>
      </c>
      <c r="N422" s="2" t="s">
        <v>29</v>
      </c>
      <c r="O422" s="2" t="s">
        <v>29</v>
      </c>
      <c r="P422" s="2" t="s">
        <v>1788</v>
      </c>
      <c r="Q422" s="4" t="str">
        <f>HYPERLINK("http://weibo.com/5859160669/Nmli8iiyV")</f>
        <v>http://weibo.com/5859160669/Nmli8iiyV</v>
      </c>
      <c r="R422" s="3" t="s">
        <v>1784</v>
      </c>
      <c r="S422" s="2" t="s">
        <v>31</v>
      </c>
      <c r="T422" t="s">
        <v>32</v>
      </c>
    </row>
    <row r="423" ht="23" customHeight="1" spans="1:20">
      <c r="A423" s="2">
        <v>422</v>
      </c>
      <c r="B423" s="3" t="s">
        <v>1789</v>
      </c>
      <c r="C423" s="2" t="s">
        <v>1790</v>
      </c>
      <c r="D423" s="2" t="s">
        <v>21</v>
      </c>
      <c r="E423" s="2" t="s">
        <v>22</v>
      </c>
      <c r="F423" s="2" t="s">
        <v>1791</v>
      </c>
      <c r="G423" s="2" t="s">
        <v>1792</v>
      </c>
      <c r="H423" s="2" t="s">
        <v>38</v>
      </c>
      <c r="I423" s="2" t="s">
        <v>26</v>
      </c>
      <c r="J423" s="2" t="s">
        <v>27</v>
      </c>
      <c r="K423" s="2" t="s">
        <v>28</v>
      </c>
      <c r="L423" s="2" t="s">
        <v>29</v>
      </c>
      <c r="M423" s="2" t="s">
        <v>29</v>
      </c>
      <c r="N423" s="2" t="s">
        <v>29</v>
      </c>
      <c r="O423" s="2" t="s">
        <v>29</v>
      </c>
      <c r="P423" s="2" t="s">
        <v>1020</v>
      </c>
      <c r="Q423" s="4" t="str">
        <f>HYPERLINK("http://weibo.com/6482454442/Nmli77sPj")</f>
        <v>http://weibo.com/6482454442/Nmli77sPj</v>
      </c>
      <c r="R423" s="3" t="s">
        <v>1789</v>
      </c>
      <c r="S423" s="2" t="s">
        <v>31</v>
      </c>
      <c r="T423" t="s">
        <v>32</v>
      </c>
    </row>
    <row r="424" ht="23" customHeight="1" spans="1:20">
      <c r="A424" s="2">
        <v>423</v>
      </c>
      <c r="B424" s="3" t="s">
        <v>46</v>
      </c>
      <c r="C424" s="2" t="s">
        <v>1793</v>
      </c>
      <c r="D424" s="2" t="s">
        <v>35</v>
      </c>
      <c r="E424" s="2" t="s">
        <v>22</v>
      </c>
      <c r="F424" s="2" t="s">
        <v>1794</v>
      </c>
      <c r="G424" s="2" t="s">
        <v>1795</v>
      </c>
      <c r="H424" s="2" t="s">
        <v>38</v>
      </c>
      <c r="I424" s="2" t="s">
        <v>26</v>
      </c>
      <c r="J424" s="2" t="s">
        <v>27</v>
      </c>
      <c r="K424" s="2" t="s">
        <v>28</v>
      </c>
      <c r="L424" s="2" t="s">
        <v>29</v>
      </c>
      <c r="M424" s="2" t="s">
        <v>29</v>
      </c>
      <c r="N424" s="2" t="s">
        <v>29</v>
      </c>
      <c r="O424" s="2" t="s">
        <v>29</v>
      </c>
      <c r="P424" s="2" t="s">
        <v>333</v>
      </c>
      <c r="Q424" s="4" t="str">
        <f>HYPERLINK("http://weibo.com/6717782922/NmlhW73v5")</f>
        <v>http://weibo.com/6717782922/NmlhW73v5</v>
      </c>
      <c r="R424" s="3" t="s">
        <v>46</v>
      </c>
      <c r="S424" s="2" t="s">
        <v>31</v>
      </c>
      <c r="T424" t="s">
        <v>32</v>
      </c>
    </row>
    <row r="425" ht="23" customHeight="1" spans="1:20">
      <c r="A425" s="2">
        <v>424</v>
      </c>
      <c r="B425" s="3" t="s">
        <v>1040</v>
      </c>
      <c r="C425" s="2" t="s">
        <v>1796</v>
      </c>
      <c r="D425" s="2" t="s">
        <v>35</v>
      </c>
      <c r="E425" s="2" t="s">
        <v>22</v>
      </c>
      <c r="F425" s="2" t="s">
        <v>1797</v>
      </c>
      <c r="G425" s="2" t="s">
        <v>1798</v>
      </c>
      <c r="H425" s="2" t="s">
        <v>103</v>
      </c>
      <c r="I425" s="2" t="s">
        <v>26</v>
      </c>
      <c r="J425" s="2" t="s">
        <v>27</v>
      </c>
      <c r="K425" s="2" t="s">
        <v>28</v>
      </c>
      <c r="L425" s="2" t="s">
        <v>29</v>
      </c>
      <c r="M425" s="2" t="s">
        <v>29</v>
      </c>
      <c r="N425" s="2" t="s">
        <v>29</v>
      </c>
      <c r="O425" s="2" t="s">
        <v>29</v>
      </c>
      <c r="P425" s="2" t="s">
        <v>1799</v>
      </c>
      <c r="Q425" s="4" t="str">
        <f>HYPERLINK("http://weibo.com/5754568602/NmlhRprLI")</f>
        <v>http://weibo.com/5754568602/NmlhRprLI</v>
      </c>
      <c r="R425" s="3" t="s">
        <v>1040</v>
      </c>
      <c r="S425" s="2" t="s">
        <v>31</v>
      </c>
      <c r="T425" t="s">
        <v>32</v>
      </c>
    </row>
    <row r="426" ht="23" customHeight="1" spans="1:20">
      <c r="A426" s="2">
        <v>425</v>
      </c>
      <c r="B426" s="3" t="s">
        <v>1283</v>
      </c>
      <c r="C426" s="2" t="s">
        <v>1800</v>
      </c>
      <c r="D426" s="2" t="s">
        <v>35</v>
      </c>
      <c r="E426" s="2" t="s">
        <v>22</v>
      </c>
      <c r="F426" s="2" t="s">
        <v>1801</v>
      </c>
      <c r="G426" s="2" t="s">
        <v>1802</v>
      </c>
      <c r="H426" s="2" t="s">
        <v>255</v>
      </c>
      <c r="I426" s="2" t="s">
        <v>26</v>
      </c>
      <c r="J426" s="2" t="s">
        <v>27</v>
      </c>
      <c r="K426" s="2" t="s">
        <v>28</v>
      </c>
      <c r="L426" s="2" t="s">
        <v>29</v>
      </c>
      <c r="M426" s="2" t="s">
        <v>29</v>
      </c>
      <c r="N426" s="2" t="s">
        <v>29</v>
      </c>
      <c r="O426" s="2" t="s">
        <v>29</v>
      </c>
      <c r="P426" s="2" t="s">
        <v>1803</v>
      </c>
      <c r="Q426" s="4" t="str">
        <f>HYPERLINK("http://weibo.com/1849630227/NmlhcBzIg")</f>
        <v>http://weibo.com/1849630227/NmlhcBzIg</v>
      </c>
      <c r="R426" s="3" t="s">
        <v>1283</v>
      </c>
      <c r="S426" s="2" t="s">
        <v>31</v>
      </c>
      <c r="T426" t="s">
        <v>32</v>
      </c>
    </row>
    <row r="427" ht="23" customHeight="1" spans="1:20">
      <c r="A427" s="2">
        <v>426</v>
      </c>
      <c r="B427" s="3" t="s">
        <v>1804</v>
      </c>
      <c r="C427" s="2" t="s">
        <v>1805</v>
      </c>
      <c r="D427" s="2" t="s">
        <v>21</v>
      </c>
      <c r="E427" s="2" t="s">
        <v>22</v>
      </c>
      <c r="F427" s="2" t="s">
        <v>1806</v>
      </c>
      <c r="G427" s="2" t="s">
        <v>1807</v>
      </c>
      <c r="H427" s="2" t="s">
        <v>235</v>
      </c>
      <c r="I427" s="2" t="s">
        <v>26</v>
      </c>
      <c r="J427" s="2" t="s">
        <v>27</v>
      </c>
      <c r="K427" s="2" t="s">
        <v>28</v>
      </c>
      <c r="L427" s="2" t="s">
        <v>29</v>
      </c>
      <c r="M427" s="2" t="s">
        <v>29</v>
      </c>
      <c r="N427" s="2" t="s">
        <v>29</v>
      </c>
      <c r="O427" s="2" t="s">
        <v>29</v>
      </c>
      <c r="P427" s="2" t="s">
        <v>930</v>
      </c>
      <c r="Q427" s="4" t="str">
        <f>HYPERLINK("http://weibo.com/5912256533/Nmlh44N2n")</f>
        <v>http://weibo.com/5912256533/Nmlh44N2n</v>
      </c>
      <c r="R427" s="3" t="s">
        <v>1804</v>
      </c>
      <c r="S427" s="2" t="s">
        <v>31</v>
      </c>
      <c r="T427" t="s">
        <v>32</v>
      </c>
    </row>
    <row r="428" ht="23" customHeight="1" spans="1:20">
      <c r="A428" s="2">
        <v>427</v>
      </c>
      <c r="B428" s="3" t="s">
        <v>1112</v>
      </c>
      <c r="C428" s="2" t="s">
        <v>1808</v>
      </c>
      <c r="D428" s="2" t="s">
        <v>35</v>
      </c>
      <c r="E428" s="2" t="s">
        <v>22</v>
      </c>
      <c r="F428" s="2" t="s">
        <v>1809</v>
      </c>
      <c r="G428" s="2" t="s">
        <v>1810</v>
      </c>
      <c r="H428" s="2" t="s">
        <v>25</v>
      </c>
      <c r="I428" s="2" t="s">
        <v>26</v>
      </c>
      <c r="J428" s="2" t="s">
        <v>27</v>
      </c>
      <c r="K428" s="2" t="s">
        <v>28</v>
      </c>
      <c r="L428" s="2" t="s">
        <v>29</v>
      </c>
      <c r="M428" s="2" t="s">
        <v>29</v>
      </c>
      <c r="N428" s="2" t="s">
        <v>29</v>
      </c>
      <c r="O428" s="2" t="s">
        <v>29</v>
      </c>
      <c r="P428" s="2" t="s">
        <v>1811</v>
      </c>
      <c r="Q428" s="4" t="str">
        <f>HYPERLINK("http://weibo.com/3807963087/NmlgCBUlz")</f>
        <v>http://weibo.com/3807963087/NmlgCBUlz</v>
      </c>
      <c r="R428" s="3" t="s">
        <v>1112</v>
      </c>
      <c r="S428" s="2" t="s">
        <v>31</v>
      </c>
      <c r="T428" t="s">
        <v>32</v>
      </c>
    </row>
    <row r="429" ht="23" customHeight="1" spans="1:20">
      <c r="A429" s="2">
        <v>428</v>
      </c>
      <c r="B429" s="3" t="s">
        <v>1312</v>
      </c>
      <c r="C429" s="2" t="s">
        <v>1812</v>
      </c>
      <c r="D429" s="2" t="s">
        <v>35</v>
      </c>
      <c r="E429" s="2" t="s">
        <v>22</v>
      </c>
      <c r="F429" s="2" t="s">
        <v>1813</v>
      </c>
      <c r="G429" s="2" t="s">
        <v>1814</v>
      </c>
      <c r="H429" s="2" t="s">
        <v>128</v>
      </c>
      <c r="I429" s="2" t="s">
        <v>26</v>
      </c>
      <c r="J429" s="2" t="s">
        <v>27</v>
      </c>
      <c r="K429" s="2" t="s">
        <v>28</v>
      </c>
      <c r="L429" s="2" t="s">
        <v>29</v>
      </c>
      <c r="M429" s="2" t="s">
        <v>29</v>
      </c>
      <c r="N429" s="2" t="s">
        <v>29</v>
      </c>
      <c r="O429" s="2" t="s">
        <v>29</v>
      </c>
      <c r="P429" s="2" t="s">
        <v>149</v>
      </c>
      <c r="Q429" s="4" t="str">
        <f>HYPERLINK("http://weibo.com/7517284306/NmlgwBLWw")</f>
        <v>http://weibo.com/7517284306/NmlgwBLWw</v>
      </c>
      <c r="R429" s="3" t="s">
        <v>1312</v>
      </c>
      <c r="S429" s="2" t="s">
        <v>31</v>
      </c>
      <c r="T429" t="s">
        <v>32</v>
      </c>
    </row>
    <row r="430" ht="23" customHeight="1" spans="1:20">
      <c r="A430" s="2">
        <v>429</v>
      </c>
      <c r="B430" s="3" t="s">
        <v>1815</v>
      </c>
      <c r="C430" s="2" t="s">
        <v>1816</v>
      </c>
      <c r="D430" s="2" t="s">
        <v>35</v>
      </c>
      <c r="E430" s="2" t="s">
        <v>22</v>
      </c>
      <c r="F430" s="2" t="s">
        <v>1817</v>
      </c>
      <c r="G430" s="2" t="s">
        <v>1818</v>
      </c>
      <c r="H430" s="2" t="s">
        <v>25</v>
      </c>
      <c r="I430" s="2" t="s">
        <v>26</v>
      </c>
      <c r="J430" s="2" t="s">
        <v>27</v>
      </c>
      <c r="K430" s="2" t="s">
        <v>28</v>
      </c>
      <c r="L430" s="2" t="s">
        <v>29</v>
      </c>
      <c r="M430" s="2" t="s">
        <v>29</v>
      </c>
      <c r="N430" s="2" t="s">
        <v>29</v>
      </c>
      <c r="O430" s="2" t="s">
        <v>29</v>
      </c>
      <c r="P430" s="2" t="s">
        <v>182</v>
      </c>
      <c r="Q430" s="4" t="str">
        <f>HYPERLINK("http://weibo.com/3087641265/NmlguC6Mb")</f>
        <v>http://weibo.com/3087641265/NmlguC6Mb</v>
      </c>
      <c r="R430" s="3" t="s">
        <v>1815</v>
      </c>
      <c r="S430" s="2" t="s">
        <v>31</v>
      </c>
      <c r="T430" t="s">
        <v>32</v>
      </c>
    </row>
    <row r="431" ht="23" customHeight="1" spans="1:20">
      <c r="A431" s="2">
        <v>430</v>
      </c>
      <c r="B431" s="3" t="s">
        <v>1819</v>
      </c>
      <c r="C431" s="2" t="s">
        <v>1820</v>
      </c>
      <c r="D431" s="2" t="s">
        <v>21</v>
      </c>
      <c r="E431" s="2" t="s">
        <v>22</v>
      </c>
      <c r="F431" s="2" t="s">
        <v>1821</v>
      </c>
      <c r="G431" s="2" t="s">
        <v>1822</v>
      </c>
      <c r="H431" s="2" t="s">
        <v>143</v>
      </c>
      <c r="I431" s="2" t="s">
        <v>26</v>
      </c>
      <c r="J431" s="2" t="s">
        <v>27</v>
      </c>
      <c r="K431" s="2" t="s">
        <v>28</v>
      </c>
      <c r="L431" s="2" t="s">
        <v>29</v>
      </c>
      <c r="M431" s="2" t="s">
        <v>29</v>
      </c>
      <c r="N431" s="2" t="s">
        <v>29</v>
      </c>
      <c r="O431" s="2" t="s">
        <v>29</v>
      </c>
      <c r="P431" s="2" t="s">
        <v>241</v>
      </c>
      <c r="Q431" s="4" t="str">
        <f>HYPERLINK("http://weibo.com/6482762472/NmlfgjAQj")</f>
        <v>http://weibo.com/6482762472/NmlfgjAQj</v>
      </c>
      <c r="R431" s="3" t="s">
        <v>1819</v>
      </c>
      <c r="S431" s="2" t="s">
        <v>31</v>
      </c>
      <c r="T431" t="s">
        <v>32</v>
      </c>
    </row>
    <row r="432" ht="23" customHeight="1" spans="1:20">
      <c r="A432" s="2">
        <v>431</v>
      </c>
      <c r="B432" s="3" t="s">
        <v>1823</v>
      </c>
      <c r="C432" s="2" t="s">
        <v>1824</v>
      </c>
      <c r="D432" s="2" t="s">
        <v>35</v>
      </c>
      <c r="E432" s="2" t="s">
        <v>22</v>
      </c>
      <c r="F432" s="2" t="s">
        <v>1825</v>
      </c>
      <c r="G432" s="2" t="s">
        <v>1826</v>
      </c>
      <c r="H432" s="2" t="s">
        <v>25</v>
      </c>
      <c r="I432" s="2" t="s">
        <v>26</v>
      </c>
      <c r="J432" s="2" t="s">
        <v>27</v>
      </c>
      <c r="K432" s="2" t="s">
        <v>28</v>
      </c>
      <c r="L432" s="2" t="s">
        <v>29</v>
      </c>
      <c r="M432" s="2" t="s">
        <v>29</v>
      </c>
      <c r="N432" s="2" t="s">
        <v>29</v>
      </c>
      <c r="O432" s="2" t="s">
        <v>29</v>
      </c>
      <c r="P432" s="2" t="s">
        <v>433</v>
      </c>
      <c r="Q432" s="4" t="str">
        <f>HYPERLINK("http://weibo.com/5482336886/Nmlf3Fu5p")</f>
        <v>http://weibo.com/5482336886/Nmlf3Fu5p</v>
      </c>
      <c r="R432" s="3" t="s">
        <v>1823</v>
      </c>
      <c r="S432" s="2" t="s">
        <v>31</v>
      </c>
      <c r="T432" t="s">
        <v>32</v>
      </c>
    </row>
    <row r="433" ht="23" customHeight="1" spans="1:20">
      <c r="A433" s="2">
        <v>432</v>
      </c>
      <c r="B433" s="3" t="s">
        <v>1827</v>
      </c>
      <c r="C433" s="2" t="s">
        <v>1828</v>
      </c>
      <c r="D433" s="2" t="s">
        <v>21</v>
      </c>
      <c r="E433" s="2" t="s">
        <v>22</v>
      </c>
      <c r="F433" s="2" t="s">
        <v>1829</v>
      </c>
      <c r="G433" s="2" t="s">
        <v>1830</v>
      </c>
      <c r="H433" s="2" t="s">
        <v>423</v>
      </c>
      <c r="I433" s="2" t="s">
        <v>26</v>
      </c>
      <c r="J433" s="2" t="s">
        <v>27</v>
      </c>
      <c r="K433" s="2" t="s">
        <v>28</v>
      </c>
      <c r="L433" s="2" t="s">
        <v>29</v>
      </c>
      <c r="M433" s="2" t="s">
        <v>29</v>
      </c>
      <c r="N433" s="2" t="s">
        <v>29</v>
      </c>
      <c r="O433" s="2" t="s">
        <v>29</v>
      </c>
      <c r="P433" s="2" t="s">
        <v>1831</v>
      </c>
      <c r="Q433" s="4" t="str">
        <f>HYPERLINK("http://weibo.com/1392294670/NmleO5qs0")</f>
        <v>http://weibo.com/1392294670/NmleO5qs0</v>
      </c>
      <c r="R433" s="3" t="s">
        <v>1827</v>
      </c>
      <c r="S433" s="2" t="s">
        <v>31</v>
      </c>
      <c r="T433" t="s">
        <v>32</v>
      </c>
    </row>
    <row r="434" ht="23" customHeight="1" spans="1:20">
      <c r="A434" s="2">
        <v>433</v>
      </c>
      <c r="B434" s="3" t="s">
        <v>1832</v>
      </c>
      <c r="C434" s="2" t="s">
        <v>1833</v>
      </c>
      <c r="D434" s="2" t="s">
        <v>21</v>
      </c>
      <c r="E434" s="2" t="s">
        <v>22</v>
      </c>
      <c r="F434" s="2" t="s">
        <v>1834</v>
      </c>
      <c r="G434" s="2" t="s">
        <v>1835</v>
      </c>
      <c r="H434" s="2" t="s">
        <v>38</v>
      </c>
      <c r="I434" s="2" t="s">
        <v>26</v>
      </c>
      <c r="J434" s="2" t="s">
        <v>27</v>
      </c>
      <c r="K434" s="2" t="s">
        <v>28</v>
      </c>
      <c r="L434" s="2" t="s">
        <v>29</v>
      </c>
      <c r="M434" s="2" t="s">
        <v>29</v>
      </c>
      <c r="N434" s="2" t="s">
        <v>29</v>
      </c>
      <c r="O434" s="2" t="s">
        <v>29</v>
      </c>
      <c r="P434" s="2" t="s">
        <v>1836</v>
      </c>
      <c r="Q434" s="4" t="str">
        <f>HYPERLINK("http://weibo.com/6339642549/Nmleg281J")</f>
        <v>http://weibo.com/6339642549/Nmleg281J</v>
      </c>
      <c r="R434" s="3" t="s">
        <v>1832</v>
      </c>
      <c r="S434" s="2" t="s">
        <v>31</v>
      </c>
      <c r="T434" t="s">
        <v>32</v>
      </c>
    </row>
    <row r="435" ht="23" customHeight="1" spans="1:20">
      <c r="A435" s="2">
        <v>434</v>
      </c>
      <c r="B435" s="3" t="s">
        <v>1401</v>
      </c>
      <c r="C435" s="2" t="s">
        <v>1837</v>
      </c>
      <c r="D435" s="2" t="s">
        <v>35</v>
      </c>
      <c r="E435" s="2" t="s">
        <v>22</v>
      </c>
      <c r="F435" s="2" t="s">
        <v>1838</v>
      </c>
      <c r="G435" s="2" t="s">
        <v>1839</v>
      </c>
      <c r="H435" s="2" t="s">
        <v>717</v>
      </c>
      <c r="I435" s="2" t="s">
        <v>26</v>
      </c>
      <c r="J435" s="2" t="s">
        <v>27</v>
      </c>
      <c r="K435" s="2" t="s">
        <v>28</v>
      </c>
      <c r="L435" s="2" t="s">
        <v>29</v>
      </c>
      <c r="M435" s="2" t="s">
        <v>29</v>
      </c>
      <c r="N435" s="2" t="s">
        <v>29</v>
      </c>
      <c r="O435" s="2" t="s">
        <v>29</v>
      </c>
      <c r="P435" s="2" t="s">
        <v>1840</v>
      </c>
      <c r="Q435" s="4" t="str">
        <f>HYPERLINK("http://weibo.com/3156178880/NmleaFACY")</f>
        <v>http://weibo.com/3156178880/NmleaFACY</v>
      </c>
      <c r="R435" s="3" t="s">
        <v>1401</v>
      </c>
      <c r="S435" s="2" t="s">
        <v>31</v>
      </c>
      <c r="T435" t="s">
        <v>32</v>
      </c>
    </row>
    <row r="436" ht="23" customHeight="1" spans="1:20">
      <c r="A436" s="2">
        <v>435</v>
      </c>
      <c r="B436" s="3" t="s">
        <v>46</v>
      </c>
      <c r="C436" s="2" t="s">
        <v>1841</v>
      </c>
      <c r="D436" s="2" t="s">
        <v>35</v>
      </c>
      <c r="E436" s="2" t="s">
        <v>22</v>
      </c>
      <c r="F436" s="2" t="s">
        <v>1842</v>
      </c>
      <c r="G436" s="2" t="s">
        <v>1843</v>
      </c>
      <c r="H436" s="2" t="s">
        <v>255</v>
      </c>
      <c r="I436" s="2" t="s">
        <v>26</v>
      </c>
      <c r="J436" s="2" t="s">
        <v>27</v>
      </c>
      <c r="K436" s="2" t="s">
        <v>28</v>
      </c>
      <c r="L436" s="2" t="s">
        <v>29</v>
      </c>
      <c r="M436" s="2" t="s">
        <v>29</v>
      </c>
      <c r="N436" s="2" t="s">
        <v>29</v>
      </c>
      <c r="O436" s="2" t="s">
        <v>29</v>
      </c>
      <c r="P436" s="2" t="s">
        <v>1844</v>
      </c>
      <c r="Q436" s="4" t="str">
        <f>HYPERLINK("http://weibo.com/1503815724/Nmlea5hVV")</f>
        <v>http://weibo.com/1503815724/Nmlea5hVV</v>
      </c>
      <c r="R436" s="3" t="s">
        <v>46</v>
      </c>
      <c r="S436" s="2" t="s">
        <v>31</v>
      </c>
      <c r="T436" t="s">
        <v>32</v>
      </c>
    </row>
    <row r="437" ht="23" customHeight="1" spans="1:20">
      <c r="A437" s="2">
        <v>436</v>
      </c>
      <c r="B437" s="3" t="s">
        <v>546</v>
      </c>
      <c r="C437" s="2" t="s">
        <v>1845</v>
      </c>
      <c r="D437" s="2" t="s">
        <v>35</v>
      </c>
      <c r="E437" s="2" t="s">
        <v>22</v>
      </c>
      <c r="F437" s="2" t="s">
        <v>1846</v>
      </c>
      <c r="G437" s="2" t="s">
        <v>1847</v>
      </c>
      <c r="H437" s="2" t="s">
        <v>205</v>
      </c>
      <c r="I437" s="2" t="s">
        <v>26</v>
      </c>
      <c r="J437" s="2" t="s">
        <v>27</v>
      </c>
      <c r="K437" s="2" t="s">
        <v>28</v>
      </c>
      <c r="L437" s="2" t="s">
        <v>29</v>
      </c>
      <c r="M437" s="2" t="s">
        <v>29</v>
      </c>
      <c r="N437" s="2" t="s">
        <v>29</v>
      </c>
      <c r="O437" s="2" t="s">
        <v>29</v>
      </c>
      <c r="P437" s="2" t="s">
        <v>1848</v>
      </c>
      <c r="Q437" s="4" t="str">
        <f>HYPERLINK("http://weibo.com/5876387614/Nmle1Ar9y")</f>
        <v>http://weibo.com/5876387614/Nmle1Ar9y</v>
      </c>
      <c r="R437" s="3" t="s">
        <v>546</v>
      </c>
      <c r="S437" s="2" t="s">
        <v>31</v>
      </c>
      <c r="T437" t="s">
        <v>32</v>
      </c>
    </row>
    <row r="438" ht="23" customHeight="1" spans="1:20">
      <c r="A438" s="2">
        <v>437</v>
      </c>
      <c r="B438" s="3" t="s">
        <v>51</v>
      </c>
      <c r="C438" s="2" t="s">
        <v>1849</v>
      </c>
      <c r="D438" s="2" t="s">
        <v>35</v>
      </c>
      <c r="E438" s="2" t="s">
        <v>22</v>
      </c>
      <c r="F438" s="2" t="s">
        <v>1850</v>
      </c>
      <c r="G438" s="2" t="s">
        <v>1851</v>
      </c>
      <c r="H438" s="2" t="s">
        <v>376</v>
      </c>
      <c r="I438" s="2" t="s">
        <v>26</v>
      </c>
      <c r="J438" s="2" t="s">
        <v>27</v>
      </c>
      <c r="K438" s="2" t="s">
        <v>28</v>
      </c>
      <c r="L438" s="2" t="s">
        <v>29</v>
      </c>
      <c r="M438" s="2" t="s">
        <v>29</v>
      </c>
      <c r="N438" s="2" t="s">
        <v>29</v>
      </c>
      <c r="O438" s="2" t="s">
        <v>29</v>
      </c>
      <c r="P438" s="2" t="s">
        <v>1852</v>
      </c>
      <c r="Q438" s="4" t="str">
        <f>HYPERLINK("http://weibo.com/5485967221/NmldOiJcc")</f>
        <v>http://weibo.com/5485967221/NmldOiJcc</v>
      </c>
      <c r="R438" s="3" t="s">
        <v>51</v>
      </c>
      <c r="S438" s="2" t="s">
        <v>31</v>
      </c>
      <c r="T438" t="s">
        <v>32</v>
      </c>
    </row>
    <row r="439" ht="23" customHeight="1" spans="1:20">
      <c r="A439" s="2">
        <v>438</v>
      </c>
      <c r="B439" s="3" t="s">
        <v>546</v>
      </c>
      <c r="C439" s="2" t="s">
        <v>1853</v>
      </c>
      <c r="D439" s="2" t="s">
        <v>35</v>
      </c>
      <c r="E439" s="2" t="s">
        <v>22</v>
      </c>
      <c r="F439" s="2" t="s">
        <v>1854</v>
      </c>
      <c r="G439" s="2" t="s">
        <v>1855</v>
      </c>
      <c r="H439" s="2" t="s">
        <v>97</v>
      </c>
      <c r="I439" s="2" t="s">
        <v>26</v>
      </c>
      <c r="J439" s="2" t="s">
        <v>27</v>
      </c>
      <c r="K439" s="2" t="s">
        <v>28</v>
      </c>
      <c r="L439" s="2" t="s">
        <v>29</v>
      </c>
      <c r="M439" s="2" t="s">
        <v>29</v>
      </c>
      <c r="N439" s="2" t="s">
        <v>29</v>
      </c>
      <c r="O439" s="2" t="s">
        <v>29</v>
      </c>
      <c r="P439" s="2" t="s">
        <v>1426</v>
      </c>
      <c r="Q439" s="4" t="str">
        <f>HYPERLINK("http://weibo.com/2182528973/Nmldbjyu6")</f>
        <v>http://weibo.com/2182528973/Nmldbjyu6</v>
      </c>
      <c r="R439" s="3" t="s">
        <v>546</v>
      </c>
      <c r="S439" s="2" t="s">
        <v>31</v>
      </c>
      <c r="T439" t="s">
        <v>32</v>
      </c>
    </row>
    <row r="440" ht="23" customHeight="1" spans="1:20">
      <c r="A440" s="2">
        <v>439</v>
      </c>
      <c r="B440" s="3" t="s">
        <v>1856</v>
      </c>
      <c r="C440" s="2" t="s">
        <v>1857</v>
      </c>
      <c r="D440" s="2" t="s">
        <v>35</v>
      </c>
      <c r="E440" s="2" t="s">
        <v>22</v>
      </c>
      <c r="F440" s="2" t="s">
        <v>1858</v>
      </c>
      <c r="G440" s="2" t="s">
        <v>1859</v>
      </c>
      <c r="H440" s="2" t="s">
        <v>38</v>
      </c>
      <c r="I440" s="2" t="s">
        <v>26</v>
      </c>
      <c r="J440" s="2" t="s">
        <v>27</v>
      </c>
      <c r="K440" s="2" t="s">
        <v>28</v>
      </c>
      <c r="L440" s="2" t="s">
        <v>29</v>
      </c>
      <c r="M440" s="2" t="s">
        <v>29</v>
      </c>
      <c r="N440" s="2" t="s">
        <v>29</v>
      </c>
      <c r="O440" s="2" t="s">
        <v>29</v>
      </c>
      <c r="P440" s="2" t="s">
        <v>1860</v>
      </c>
      <c r="Q440" s="4" t="str">
        <f>HYPERLINK("http://weibo.com/3780584067/Nmld6h2z0")</f>
        <v>http://weibo.com/3780584067/Nmld6h2z0</v>
      </c>
      <c r="R440" s="3" t="s">
        <v>1856</v>
      </c>
      <c r="S440" s="2" t="s">
        <v>31</v>
      </c>
      <c r="T440" t="s">
        <v>32</v>
      </c>
    </row>
    <row r="441" ht="23" customHeight="1" spans="1:20">
      <c r="A441" s="2">
        <v>440</v>
      </c>
      <c r="B441" s="3" t="s">
        <v>1861</v>
      </c>
      <c r="C441" s="2" t="s">
        <v>1862</v>
      </c>
      <c r="D441" s="2" t="s">
        <v>21</v>
      </c>
      <c r="E441" s="2" t="s">
        <v>22</v>
      </c>
      <c r="F441" s="2" t="s">
        <v>1863</v>
      </c>
      <c r="G441" s="2" t="s">
        <v>1864</v>
      </c>
      <c r="H441" s="2" t="s">
        <v>25</v>
      </c>
      <c r="I441" s="2" t="s">
        <v>26</v>
      </c>
      <c r="J441" s="2" t="s">
        <v>27</v>
      </c>
      <c r="K441" s="2" t="s">
        <v>28</v>
      </c>
      <c r="L441" s="2" t="s">
        <v>29</v>
      </c>
      <c r="M441" s="2" t="s">
        <v>29</v>
      </c>
      <c r="N441" s="2" t="s">
        <v>29</v>
      </c>
      <c r="O441" s="2" t="s">
        <v>29</v>
      </c>
      <c r="P441" s="2" t="s">
        <v>1134</v>
      </c>
      <c r="Q441" s="4" t="str">
        <f>HYPERLINK("http://weibo.com/5832165371/Nmld0xqmn")</f>
        <v>http://weibo.com/5832165371/Nmld0xqmn</v>
      </c>
      <c r="R441" s="3" t="s">
        <v>1861</v>
      </c>
      <c r="S441" s="2" t="s">
        <v>31</v>
      </c>
      <c r="T441" t="s">
        <v>32</v>
      </c>
    </row>
    <row r="442" ht="23" customHeight="1" spans="1:20">
      <c r="A442" s="2">
        <v>441</v>
      </c>
      <c r="B442" s="3" t="s">
        <v>546</v>
      </c>
      <c r="C442" s="2" t="s">
        <v>1865</v>
      </c>
      <c r="D442" s="2" t="s">
        <v>35</v>
      </c>
      <c r="E442" s="2" t="s">
        <v>22</v>
      </c>
      <c r="F442" s="2" t="s">
        <v>1866</v>
      </c>
      <c r="G442" s="2" t="s">
        <v>1867</v>
      </c>
      <c r="H442" s="2" t="s">
        <v>176</v>
      </c>
      <c r="I442" s="2" t="s">
        <v>26</v>
      </c>
      <c r="J442" s="2" t="s">
        <v>27</v>
      </c>
      <c r="K442" s="2" t="s">
        <v>28</v>
      </c>
      <c r="L442" s="2" t="s">
        <v>29</v>
      </c>
      <c r="M442" s="2" t="s">
        <v>29</v>
      </c>
      <c r="N442" s="2" t="s">
        <v>29</v>
      </c>
      <c r="O442" s="2" t="s">
        <v>29</v>
      </c>
      <c r="P442" s="2" t="s">
        <v>236</v>
      </c>
      <c r="Q442" s="4" t="str">
        <f>HYPERLINK("http://weibo.com/5316290165/NmlcDhkQL")</f>
        <v>http://weibo.com/5316290165/NmlcDhkQL</v>
      </c>
      <c r="R442" s="3" t="s">
        <v>546</v>
      </c>
      <c r="S442" s="2" t="s">
        <v>31</v>
      </c>
      <c r="T442" t="s">
        <v>32</v>
      </c>
    </row>
    <row r="443" ht="23" customHeight="1" spans="1:20">
      <c r="A443" s="2">
        <v>442</v>
      </c>
      <c r="B443" s="3" t="s">
        <v>1868</v>
      </c>
      <c r="C443" s="2" t="s">
        <v>1869</v>
      </c>
      <c r="D443" s="2" t="s">
        <v>35</v>
      </c>
      <c r="E443" s="2" t="s">
        <v>22</v>
      </c>
      <c r="F443" s="2" t="s">
        <v>1870</v>
      </c>
      <c r="G443" s="2" t="s">
        <v>1871</v>
      </c>
      <c r="H443" s="2" t="s">
        <v>25</v>
      </c>
      <c r="I443" s="2" t="s">
        <v>26</v>
      </c>
      <c r="J443" s="2" t="s">
        <v>27</v>
      </c>
      <c r="K443" s="2" t="s">
        <v>28</v>
      </c>
      <c r="L443" s="2" t="s">
        <v>29</v>
      </c>
      <c r="M443" s="2" t="s">
        <v>29</v>
      </c>
      <c r="N443" s="2" t="s">
        <v>29</v>
      </c>
      <c r="O443" s="2" t="s">
        <v>29</v>
      </c>
      <c r="P443" s="2" t="s">
        <v>764</v>
      </c>
      <c r="Q443" s="4" t="str">
        <f>HYPERLINK("http://weibo.com/7465745122/NmlcvfkVO")</f>
        <v>http://weibo.com/7465745122/NmlcvfkVO</v>
      </c>
      <c r="R443" s="3" t="s">
        <v>1868</v>
      </c>
      <c r="S443" s="2" t="s">
        <v>31</v>
      </c>
      <c r="T443" t="s">
        <v>32</v>
      </c>
    </row>
    <row r="444" ht="23" customHeight="1" spans="1:20">
      <c r="A444" s="2">
        <v>443</v>
      </c>
      <c r="B444" s="3" t="s">
        <v>1283</v>
      </c>
      <c r="C444" s="2" t="s">
        <v>1872</v>
      </c>
      <c r="D444" s="2" t="s">
        <v>35</v>
      </c>
      <c r="E444" s="2" t="s">
        <v>22</v>
      </c>
      <c r="F444" s="2" t="s">
        <v>1873</v>
      </c>
      <c r="G444" s="2" t="s">
        <v>1874</v>
      </c>
      <c r="H444" s="2" t="s">
        <v>38</v>
      </c>
      <c r="I444" s="2" t="s">
        <v>26</v>
      </c>
      <c r="J444" s="2" t="s">
        <v>27</v>
      </c>
      <c r="K444" s="2" t="s">
        <v>28</v>
      </c>
      <c r="L444" s="2" t="s">
        <v>29</v>
      </c>
      <c r="M444" s="2" t="s">
        <v>29</v>
      </c>
      <c r="N444" s="2" t="s">
        <v>29</v>
      </c>
      <c r="O444" s="2" t="s">
        <v>29</v>
      </c>
      <c r="P444" s="2" t="s">
        <v>1660</v>
      </c>
      <c r="Q444" s="4" t="str">
        <f>HYPERLINK("http://weibo.com/5043171828/Nmlcn2jSo")</f>
        <v>http://weibo.com/5043171828/Nmlcn2jSo</v>
      </c>
      <c r="R444" s="3" t="s">
        <v>1283</v>
      </c>
      <c r="S444" s="2" t="s">
        <v>31</v>
      </c>
      <c r="T444" t="s">
        <v>32</v>
      </c>
    </row>
    <row r="445" ht="23" customHeight="1" spans="1:20">
      <c r="A445" s="2">
        <v>444</v>
      </c>
      <c r="B445" s="3" t="s">
        <v>1875</v>
      </c>
      <c r="C445" s="2" t="s">
        <v>1876</v>
      </c>
      <c r="D445" s="2" t="s">
        <v>21</v>
      </c>
      <c r="E445" s="2" t="s">
        <v>22</v>
      </c>
      <c r="F445" s="2" t="s">
        <v>1863</v>
      </c>
      <c r="G445" s="2" t="s">
        <v>1864</v>
      </c>
      <c r="H445" s="2" t="s">
        <v>25</v>
      </c>
      <c r="I445" s="2" t="s">
        <v>26</v>
      </c>
      <c r="J445" s="2" t="s">
        <v>27</v>
      </c>
      <c r="K445" s="2" t="s">
        <v>28</v>
      </c>
      <c r="L445" s="2" t="s">
        <v>29</v>
      </c>
      <c r="M445" s="2" t="s">
        <v>29</v>
      </c>
      <c r="N445" s="2" t="s">
        <v>29</v>
      </c>
      <c r="O445" s="2" t="s">
        <v>29</v>
      </c>
      <c r="P445" s="2" t="s">
        <v>1134</v>
      </c>
      <c r="Q445" s="4" t="str">
        <f>HYPERLINK("http://weibo.com/5832165371/Nmlcfnqza")</f>
        <v>http://weibo.com/5832165371/Nmlcfnqza</v>
      </c>
      <c r="R445" s="3" t="s">
        <v>1875</v>
      </c>
      <c r="S445" s="2" t="s">
        <v>31</v>
      </c>
      <c r="T445" t="s">
        <v>32</v>
      </c>
    </row>
    <row r="446" ht="23" customHeight="1" spans="1:20">
      <c r="A446" s="2">
        <v>445</v>
      </c>
      <c r="B446" s="3" t="s">
        <v>57</v>
      </c>
      <c r="C446" s="2" t="s">
        <v>1877</v>
      </c>
      <c r="D446" s="2" t="s">
        <v>35</v>
      </c>
      <c r="E446" s="2" t="s">
        <v>22</v>
      </c>
      <c r="F446" s="2" t="s">
        <v>1878</v>
      </c>
      <c r="G446" s="2" t="s">
        <v>1879</v>
      </c>
      <c r="H446" s="2" t="s">
        <v>103</v>
      </c>
      <c r="I446" s="2" t="s">
        <v>26</v>
      </c>
      <c r="J446" s="2" t="s">
        <v>27</v>
      </c>
      <c r="K446" s="2" t="s">
        <v>28</v>
      </c>
      <c r="L446" s="2" t="s">
        <v>29</v>
      </c>
      <c r="M446" s="2" t="s">
        <v>29</v>
      </c>
      <c r="N446" s="2" t="s">
        <v>29</v>
      </c>
      <c r="O446" s="2" t="s">
        <v>29</v>
      </c>
      <c r="P446" s="2" t="s">
        <v>1880</v>
      </c>
      <c r="Q446" s="4" t="str">
        <f>HYPERLINK("http://weibo.com/7864371555/Nmlcc31dA")</f>
        <v>http://weibo.com/7864371555/Nmlcc31dA</v>
      </c>
      <c r="R446" s="3" t="s">
        <v>57</v>
      </c>
      <c r="S446" s="2" t="s">
        <v>31</v>
      </c>
      <c r="T446" t="s">
        <v>32</v>
      </c>
    </row>
    <row r="447" ht="23" customHeight="1" spans="1:20">
      <c r="A447" s="2">
        <v>446</v>
      </c>
      <c r="B447" s="3" t="s">
        <v>1881</v>
      </c>
      <c r="C447" s="2" t="s">
        <v>1882</v>
      </c>
      <c r="D447" s="2" t="s">
        <v>21</v>
      </c>
      <c r="E447" s="2" t="s">
        <v>22</v>
      </c>
      <c r="F447" s="2" t="s">
        <v>1883</v>
      </c>
      <c r="G447" s="2" t="s">
        <v>1884</v>
      </c>
      <c r="H447" s="2" t="s">
        <v>38</v>
      </c>
      <c r="I447" s="2" t="s">
        <v>26</v>
      </c>
      <c r="J447" s="2" t="s">
        <v>27</v>
      </c>
      <c r="K447" s="2" t="s">
        <v>28</v>
      </c>
      <c r="L447" s="2" t="s">
        <v>29</v>
      </c>
      <c r="M447" s="2" t="s">
        <v>29</v>
      </c>
      <c r="N447" s="2" t="s">
        <v>29</v>
      </c>
      <c r="O447" s="2" t="s">
        <v>29</v>
      </c>
      <c r="P447" s="2" t="s">
        <v>1885</v>
      </c>
      <c r="Q447" s="4" t="str">
        <f>HYPERLINK("http://weibo.com/6325962527/NmlbYfbfK")</f>
        <v>http://weibo.com/6325962527/NmlbYfbfK</v>
      </c>
      <c r="R447" s="3" t="s">
        <v>1881</v>
      </c>
      <c r="S447" s="2" t="s">
        <v>31</v>
      </c>
      <c r="T447" t="s">
        <v>32</v>
      </c>
    </row>
    <row r="448" ht="23" customHeight="1" spans="1:20">
      <c r="A448" s="2">
        <v>447</v>
      </c>
      <c r="B448" s="3" t="s">
        <v>1886</v>
      </c>
      <c r="C448" s="2" t="s">
        <v>1887</v>
      </c>
      <c r="D448" s="2" t="s">
        <v>21</v>
      </c>
      <c r="E448" s="2" t="s">
        <v>22</v>
      </c>
      <c r="F448" s="2" t="s">
        <v>1888</v>
      </c>
      <c r="G448" s="2" t="s">
        <v>1889</v>
      </c>
      <c r="H448" s="2" t="s">
        <v>176</v>
      </c>
      <c r="I448" s="2" t="s">
        <v>26</v>
      </c>
      <c r="J448" s="2" t="s">
        <v>27</v>
      </c>
      <c r="K448" s="2" t="s">
        <v>28</v>
      </c>
      <c r="L448" s="2" t="s">
        <v>29</v>
      </c>
      <c r="M448" s="2" t="s">
        <v>29</v>
      </c>
      <c r="N448" s="2" t="s">
        <v>29</v>
      </c>
      <c r="O448" s="2" t="s">
        <v>29</v>
      </c>
      <c r="P448" s="2" t="s">
        <v>1890</v>
      </c>
      <c r="Q448" s="4" t="str">
        <f>HYPERLINK("http://weibo.com/3974922848/NmlbldM7D")</f>
        <v>http://weibo.com/3974922848/NmlbldM7D</v>
      </c>
      <c r="R448" s="3" t="s">
        <v>1886</v>
      </c>
      <c r="S448" s="2" t="s">
        <v>31</v>
      </c>
      <c r="T448" t="s">
        <v>32</v>
      </c>
    </row>
    <row r="449" ht="23" customHeight="1" spans="1:20">
      <c r="A449" s="2">
        <v>448</v>
      </c>
      <c r="B449" s="3" t="s">
        <v>1891</v>
      </c>
      <c r="C449" s="2" t="s">
        <v>1892</v>
      </c>
      <c r="D449" s="2" t="s">
        <v>35</v>
      </c>
      <c r="E449" s="2" t="s">
        <v>22</v>
      </c>
      <c r="F449" s="2" t="s">
        <v>1893</v>
      </c>
      <c r="G449" s="2" t="s">
        <v>1894</v>
      </c>
      <c r="H449" s="2" t="s">
        <v>97</v>
      </c>
      <c r="I449" s="2" t="s">
        <v>26</v>
      </c>
      <c r="J449" s="2" t="s">
        <v>27</v>
      </c>
      <c r="K449" s="2" t="s">
        <v>28</v>
      </c>
      <c r="L449" s="2" t="s">
        <v>29</v>
      </c>
      <c r="M449" s="2" t="s">
        <v>29</v>
      </c>
      <c r="N449" s="2" t="s">
        <v>29</v>
      </c>
      <c r="O449" s="2" t="s">
        <v>29</v>
      </c>
      <c r="P449" s="2" t="s">
        <v>1224</v>
      </c>
      <c r="Q449" s="4" t="str">
        <f>HYPERLINK("http://weibo.com/6068365491/NmlbkzWrN")</f>
        <v>http://weibo.com/6068365491/NmlbkzWrN</v>
      </c>
      <c r="R449" s="3" t="s">
        <v>1891</v>
      </c>
      <c r="S449" s="2" t="s">
        <v>31</v>
      </c>
      <c r="T449" t="s">
        <v>32</v>
      </c>
    </row>
    <row r="450" ht="23" customHeight="1" spans="1:20">
      <c r="A450" s="2">
        <v>449</v>
      </c>
      <c r="B450" s="3" t="s">
        <v>51</v>
      </c>
      <c r="C450" s="2" t="s">
        <v>1895</v>
      </c>
      <c r="D450" s="2" t="s">
        <v>35</v>
      </c>
      <c r="E450" s="2" t="s">
        <v>22</v>
      </c>
      <c r="F450" s="2" t="s">
        <v>1896</v>
      </c>
      <c r="G450" s="2" t="s">
        <v>1897</v>
      </c>
      <c r="H450" s="2" t="s">
        <v>176</v>
      </c>
      <c r="I450" s="2" t="s">
        <v>26</v>
      </c>
      <c r="J450" s="2" t="s">
        <v>27</v>
      </c>
      <c r="K450" s="2" t="s">
        <v>28</v>
      </c>
      <c r="L450" s="2" t="s">
        <v>29</v>
      </c>
      <c r="M450" s="2" t="s">
        <v>29</v>
      </c>
      <c r="N450" s="2" t="s">
        <v>29</v>
      </c>
      <c r="O450" s="2" t="s">
        <v>29</v>
      </c>
      <c r="P450" s="2" t="s">
        <v>149</v>
      </c>
      <c r="Q450" s="4" t="str">
        <f>HYPERLINK("http://weibo.com/7706275080/NmlbaBxNT")</f>
        <v>http://weibo.com/7706275080/NmlbaBxNT</v>
      </c>
      <c r="R450" s="3" t="s">
        <v>51</v>
      </c>
      <c r="S450" s="2" t="s">
        <v>31</v>
      </c>
      <c r="T450" t="s">
        <v>32</v>
      </c>
    </row>
    <row r="451" ht="23" customHeight="1" spans="1:20">
      <c r="A451" s="2">
        <v>450</v>
      </c>
      <c r="B451" s="3" t="s">
        <v>46</v>
      </c>
      <c r="C451" s="2" t="s">
        <v>1898</v>
      </c>
      <c r="D451" s="2" t="s">
        <v>35</v>
      </c>
      <c r="E451" s="2" t="s">
        <v>22</v>
      </c>
      <c r="F451" s="2" t="s">
        <v>1899</v>
      </c>
      <c r="G451" s="2" t="s">
        <v>1900</v>
      </c>
      <c r="H451" s="2" t="s">
        <v>205</v>
      </c>
      <c r="I451" s="2" t="s">
        <v>26</v>
      </c>
      <c r="J451" s="2" t="s">
        <v>27</v>
      </c>
      <c r="K451" s="2" t="s">
        <v>28</v>
      </c>
      <c r="L451" s="2" t="s">
        <v>29</v>
      </c>
      <c r="M451" s="2" t="s">
        <v>29</v>
      </c>
      <c r="N451" s="2" t="s">
        <v>29</v>
      </c>
      <c r="O451" s="2" t="s">
        <v>29</v>
      </c>
      <c r="P451" s="2" t="s">
        <v>512</v>
      </c>
      <c r="Q451" s="4" t="str">
        <f>HYPERLINK("http://weibo.com/5220294385/Nmlb0yLoR")</f>
        <v>http://weibo.com/5220294385/Nmlb0yLoR</v>
      </c>
      <c r="R451" s="3" t="s">
        <v>46</v>
      </c>
      <c r="S451" s="2" t="s">
        <v>31</v>
      </c>
      <c r="T451" t="s">
        <v>32</v>
      </c>
    </row>
    <row r="452" ht="23" customHeight="1" spans="1:20">
      <c r="A452" s="2">
        <v>451</v>
      </c>
      <c r="B452" s="3" t="s">
        <v>1901</v>
      </c>
      <c r="C452" s="2" t="s">
        <v>1902</v>
      </c>
      <c r="D452" s="2" t="s">
        <v>21</v>
      </c>
      <c r="E452" s="2" t="s">
        <v>22</v>
      </c>
      <c r="F452" s="2" t="s">
        <v>1903</v>
      </c>
      <c r="G452" s="2" t="s">
        <v>1904</v>
      </c>
      <c r="H452" s="2" t="s">
        <v>97</v>
      </c>
      <c r="I452" s="2" t="s">
        <v>26</v>
      </c>
      <c r="J452" s="2" t="s">
        <v>27</v>
      </c>
      <c r="K452" s="2" t="s">
        <v>28</v>
      </c>
      <c r="L452" s="2" t="s">
        <v>29</v>
      </c>
      <c r="M452" s="2" t="s">
        <v>29</v>
      </c>
      <c r="N452" s="2" t="s">
        <v>29</v>
      </c>
      <c r="O452" s="2" t="s">
        <v>29</v>
      </c>
      <c r="P452" s="2" t="s">
        <v>1016</v>
      </c>
      <c r="Q452" s="4" t="str">
        <f>HYPERLINK("http://weibo.com/7384282474/NmlaBBHug")</f>
        <v>http://weibo.com/7384282474/NmlaBBHug</v>
      </c>
      <c r="R452" s="3" t="s">
        <v>1901</v>
      </c>
      <c r="S452" s="2" t="s">
        <v>31</v>
      </c>
      <c r="T452" t="s">
        <v>32</v>
      </c>
    </row>
    <row r="453" ht="23" customHeight="1" spans="1:20">
      <c r="A453" s="2">
        <v>452</v>
      </c>
      <c r="B453" s="3" t="s">
        <v>1905</v>
      </c>
      <c r="C453" s="2" t="s">
        <v>1906</v>
      </c>
      <c r="D453" s="2" t="s">
        <v>21</v>
      </c>
      <c r="E453" s="2" t="s">
        <v>22</v>
      </c>
      <c r="F453" s="2" t="s">
        <v>1907</v>
      </c>
      <c r="G453" s="2" t="s">
        <v>1908</v>
      </c>
      <c r="H453" s="2" t="s">
        <v>38</v>
      </c>
      <c r="I453" s="2" t="s">
        <v>26</v>
      </c>
      <c r="J453" s="2" t="s">
        <v>27</v>
      </c>
      <c r="K453" s="2" t="s">
        <v>28</v>
      </c>
      <c r="L453" s="2" t="s">
        <v>29</v>
      </c>
      <c r="M453" s="2" t="s">
        <v>29</v>
      </c>
      <c r="N453" s="2" t="s">
        <v>29</v>
      </c>
      <c r="O453" s="2" t="s">
        <v>29</v>
      </c>
      <c r="P453" s="2" t="s">
        <v>1909</v>
      </c>
      <c r="Q453" s="4" t="str">
        <f>HYPERLINK("http://weibo.com/6987643165/Nmlajqkdu")</f>
        <v>http://weibo.com/6987643165/Nmlajqkdu</v>
      </c>
      <c r="R453" s="3" t="s">
        <v>1905</v>
      </c>
      <c r="S453" s="2" t="s">
        <v>31</v>
      </c>
      <c r="T453" t="s">
        <v>32</v>
      </c>
    </row>
    <row r="454" ht="23" customHeight="1" spans="1:20">
      <c r="A454" s="2">
        <v>453</v>
      </c>
      <c r="B454" s="3" t="s">
        <v>1910</v>
      </c>
      <c r="C454" s="2" t="s">
        <v>1911</v>
      </c>
      <c r="D454" s="2" t="s">
        <v>21</v>
      </c>
      <c r="E454" s="2" t="s">
        <v>22</v>
      </c>
      <c r="F454" s="2" t="s">
        <v>1912</v>
      </c>
      <c r="G454" s="2" t="s">
        <v>1913</v>
      </c>
      <c r="H454" s="2" t="s">
        <v>1188</v>
      </c>
      <c r="I454" s="2" t="s">
        <v>26</v>
      </c>
      <c r="J454" s="2" t="s">
        <v>27</v>
      </c>
      <c r="K454" s="2" t="s">
        <v>28</v>
      </c>
      <c r="L454" s="2" t="s">
        <v>29</v>
      </c>
      <c r="M454" s="2" t="s">
        <v>29</v>
      </c>
      <c r="N454" s="2" t="s">
        <v>29</v>
      </c>
      <c r="O454" s="2" t="s">
        <v>29</v>
      </c>
      <c r="P454" s="2" t="s">
        <v>1914</v>
      </c>
      <c r="Q454" s="4" t="str">
        <f>HYPERLINK("http://weibo.com/7743910651/NmlafyFdk")</f>
        <v>http://weibo.com/7743910651/NmlafyFdk</v>
      </c>
      <c r="R454" s="3" t="s">
        <v>1910</v>
      </c>
      <c r="S454" s="2" t="s">
        <v>31</v>
      </c>
      <c r="T454" t="s">
        <v>32</v>
      </c>
    </row>
    <row r="455" ht="23" customHeight="1" spans="1:20">
      <c r="A455" s="2">
        <v>454</v>
      </c>
      <c r="B455" s="3" t="s">
        <v>1627</v>
      </c>
      <c r="C455" s="2" t="s">
        <v>1915</v>
      </c>
      <c r="D455" s="2" t="s">
        <v>35</v>
      </c>
      <c r="E455" s="2" t="s">
        <v>22</v>
      </c>
      <c r="F455" s="2" t="s">
        <v>1916</v>
      </c>
      <c r="G455" s="2" t="s">
        <v>1917</v>
      </c>
      <c r="H455" s="2" t="s">
        <v>38</v>
      </c>
      <c r="I455" s="2" t="s">
        <v>26</v>
      </c>
      <c r="J455" s="2" t="s">
        <v>27</v>
      </c>
      <c r="K455" s="2" t="s">
        <v>28</v>
      </c>
      <c r="L455" s="2" t="s">
        <v>29</v>
      </c>
      <c r="M455" s="2" t="s">
        <v>29</v>
      </c>
      <c r="N455" s="2" t="s">
        <v>29</v>
      </c>
      <c r="O455" s="2" t="s">
        <v>29</v>
      </c>
      <c r="P455" s="2" t="s">
        <v>1918</v>
      </c>
      <c r="Q455" s="4" t="str">
        <f>HYPERLINK("http://weibo.com/5036103669/Nml9Qbekl")</f>
        <v>http://weibo.com/5036103669/Nml9Qbekl</v>
      </c>
      <c r="R455" s="3" t="s">
        <v>1627</v>
      </c>
      <c r="S455" s="2" t="s">
        <v>31</v>
      </c>
      <c r="T455" t="s">
        <v>32</v>
      </c>
    </row>
    <row r="456" ht="23" customHeight="1" spans="1:20">
      <c r="A456" s="2">
        <v>455</v>
      </c>
      <c r="B456" s="3" t="s">
        <v>1919</v>
      </c>
      <c r="C456" s="2" t="s">
        <v>1920</v>
      </c>
      <c r="D456" s="2" t="s">
        <v>21</v>
      </c>
      <c r="E456" s="2" t="s">
        <v>22</v>
      </c>
      <c r="F456" s="2" t="s">
        <v>1921</v>
      </c>
      <c r="G456" s="2" t="s">
        <v>1922</v>
      </c>
      <c r="H456" s="2" t="s">
        <v>44</v>
      </c>
      <c r="I456" s="2" t="s">
        <v>26</v>
      </c>
      <c r="J456" s="2" t="s">
        <v>27</v>
      </c>
      <c r="K456" s="2" t="s">
        <v>28</v>
      </c>
      <c r="L456" s="2" t="s">
        <v>29</v>
      </c>
      <c r="M456" s="2" t="s">
        <v>29</v>
      </c>
      <c r="N456" s="2" t="s">
        <v>29</v>
      </c>
      <c r="O456" s="2" t="s">
        <v>29</v>
      </c>
      <c r="P456" s="2" t="s">
        <v>1923</v>
      </c>
      <c r="Q456" s="4" t="str">
        <f>HYPERLINK("http://weibo.com/5251075479/Nml9Kquwu")</f>
        <v>http://weibo.com/5251075479/Nml9Kquwu</v>
      </c>
      <c r="R456" s="3" t="s">
        <v>1919</v>
      </c>
      <c r="S456" s="2" t="s">
        <v>31</v>
      </c>
      <c r="T456" t="s">
        <v>32</v>
      </c>
    </row>
    <row r="457" ht="23" customHeight="1" spans="1:20">
      <c r="A457" s="2">
        <v>456</v>
      </c>
      <c r="B457" s="3" t="s">
        <v>1283</v>
      </c>
      <c r="C457" s="2" t="s">
        <v>1924</v>
      </c>
      <c r="D457" s="2" t="s">
        <v>35</v>
      </c>
      <c r="E457" s="2" t="s">
        <v>22</v>
      </c>
      <c r="F457" s="2" t="s">
        <v>1925</v>
      </c>
      <c r="G457" s="2" t="s">
        <v>1926</v>
      </c>
      <c r="H457" s="2" t="s">
        <v>176</v>
      </c>
      <c r="I457" s="2" t="s">
        <v>26</v>
      </c>
      <c r="J457" s="2" t="s">
        <v>27</v>
      </c>
      <c r="K457" s="2" t="s">
        <v>28</v>
      </c>
      <c r="L457" s="2" t="s">
        <v>29</v>
      </c>
      <c r="M457" s="2" t="s">
        <v>29</v>
      </c>
      <c r="N457" s="2" t="s">
        <v>29</v>
      </c>
      <c r="O457" s="2" t="s">
        <v>29</v>
      </c>
      <c r="P457" s="2" t="s">
        <v>1927</v>
      </c>
      <c r="Q457" s="4" t="str">
        <f>HYPERLINK("http://weibo.com/1844194344/Nml8nFjlo")</f>
        <v>http://weibo.com/1844194344/Nml8nFjlo</v>
      </c>
      <c r="R457" s="3" t="s">
        <v>1283</v>
      </c>
      <c r="S457" s="2" t="s">
        <v>31</v>
      </c>
      <c r="T457" t="s">
        <v>32</v>
      </c>
    </row>
    <row r="458" ht="23" customHeight="1" spans="1:20">
      <c r="A458" s="2">
        <v>457</v>
      </c>
      <c r="B458" s="3" t="s">
        <v>1928</v>
      </c>
      <c r="C458" s="2" t="s">
        <v>1929</v>
      </c>
      <c r="D458" s="2" t="s">
        <v>35</v>
      </c>
      <c r="E458" s="2" t="s">
        <v>22</v>
      </c>
      <c r="F458" s="2" t="s">
        <v>1930</v>
      </c>
      <c r="G458" s="2" t="s">
        <v>1931</v>
      </c>
      <c r="H458" s="2" t="s">
        <v>1932</v>
      </c>
      <c r="I458" s="2" t="s">
        <v>26</v>
      </c>
      <c r="J458" s="2" t="s">
        <v>27</v>
      </c>
      <c r="K458" s="2" t="s">
        <v>28</v>
      </c>
      <c r="L458" s="2" t="s">
        <v>29</v>
      </c>
      <c r="M458" s="2" t="s">
        <v>29</v>
      </c>
      <c r="N458" s="2" t="s">
        <v>29</v>
      </c>
      <c r="O458" s="2" t="s">
        <v>29</v>
      </c>
      <c r="P458" s="2" t="s">
        <v>1933</v>
      </c>
      <c r="Q458" s="4" t="str">
        <f>HYPERLINK("http://weibo.com/2902083051/Nml8hqTda")</f>
        <v>http://weibo.com/2902083051/Nml8hqTda</v>
      </c>
      <c r="R458" s="3" t="s">
        <v>1928</v>
      </c>
      <c r="S458" s="2" t="s">
        <v>31</v>
      </c>
      <c r="T458" t="s">
        <v>32</v>
      </c>
    </row>
    <row r="459" ht="23" customHeight="1" spans="1:20">
      <c r="A459" s="2">
        <v>458</v>
      </c>
      <c r="B459" s="3" t="s">
        <v>51</v>
      </c>
      <c r="C459" s="2" t="s">
        <v>1934</v>
      </c>
      <c r="D459" s="2" t="s">
        <v>35</v>
      </c>
      <c r="E459" s="2" t="s">
        <v>22</v>
      </c>
      <c r="F459" s="2" t="s">
        <v>1935</v>
      </c>
      <c r="G459" s="2" t="s">
        <v>1936</v>
      </c>
      <c r="H459" s="2" t="s">
        <v>80</v>
      </c>
      <c r="I459" s="2" t="s">
        <v>26</v>
      </c>
      <c r="J459" s="2" t="s">
        <v>27</v>
      </c>
      <c r="K459" s="2" t="s">
        <v>28</v>
      </c>
      <c r="L459" s="2" t="s">
        <v>29</v>
      </c>
      <c r="M459" s="2" t="s">
        <v>29</v>
      </c>
      <c r="N459" s="2" t="s">
        <v>29</v>
      </c>
      <c r="O459" s="2" t="s">
        <v>29</v>
      </c>
      <c r="P459" s="2" t="s">
        <v>1937</v>
      </c>
      <c r="Q459" s="4" t="str">
        <f>HYPERLINK("http://weibo.com/7481722637/Nml8eebSH")</f>
        <v>http://weibo.com/7481722637/Nml8eebSH</v>
      </c>
      <c r="R459" s="3" t="s">
        <v>51</v>
      </c>
      <c r="S459" s="2" t="s">
        <v>31</v>
      </c>
      <c r="T459" t="s">
        <v>32</v>
      </c>
    </row>
    <row r="460" ht="23" customHeight="1" spans="1:20">
      <c r="A460" s="2">
        <v>459</v>
      </c>
      <c r="B460" s="3" t="s">
        <v>1938</v>
      </c>
      <c r="C460" s="2" t="s">
        <v>1939</v>
      </c>
      <c r="D460" s="2" t="s">
        <v>35</v>
      </c>
      <c r="E460" s="2" t="s">
        <v>22</v>
      </c>
      <c r="F460" s="2" t="s">
        <v>1940</v>
      </c>
      <c r="G460" s="2" t="s">
        <v>1941</v>
      </c>
      <c r="H460" s="2" t="s">
        <v>25</v>
      </c>
      <c r="I460" s="2" t="s">
        <v>26</v>
      </c>
      <c r="J460" s="2" t="s">
        <v>27</v>
      </c>
      <c r="K460" s="2" t="s">
        <v>28</v>
      </c>
      <c r="L460" s="2" t="s">
        <v>29</v>
      </c>
      <c r="M460" s="2" t="s">
        <v>29</v>
      </c>
      <c r="N460" s="2" t="s">
        <v>29</v>
      </c>
      <c r="O460" s="2" t="s">
        <v>29</v>
      </c>
      <c r="P460" s="2" t="s">
        <v>109</v>
      </c>
      <c r="Q460" s="4" t="str">
        <f>HYPERLINK("http://weibo.com/1678572282/Nml7YAyHw")</f>
        <v>http://weibo.com/1678572282/Nml7YAyHw</v>
      </c>
      <c r="R460" s="3" t="s">
        <v>1938</v>
      </c>
      <c r="S460" s="2" t="s">
        <v>31</v>
      </c>
      <c r="T460" t="s">
        <v>32</v>
      </c>
    </row>
    <row r="461" ht="23" customHeight="1" spans="1:20">
      <c r="A461" s="2">
        <v>460</v>
      </c>
      <c r="B461" s="3" t="s">
        <v>46</v>
      </c>
      <c r="C461" s="2" t="s">
        <v>1942</v>
      </c>
      <c r="D461" s="2" t="s">
        <v>35</v>
      </c>
      <c r="E461" s="2" t="s">
        <v>22</v>
      </c>
      <c r="F461" s="2" t="s">
        <v>1943</v>
      </c>
      <c r="G461" s="2" t="s">
        <v>1944</v>
      </c>
      <c r="H461" s="2" t="s">
        <v>103</v>
      </c>
      <c r="I461" s="2" t="s">
        <v>26</v>
      </c>
      <c r="J461" s="2" t="s">
        <v>27</v>
      </c>
      <c r="K461" s="2" t="s">
        <v>28</v>
      </c>
      <c r="L461" s="2" t="s">
        <v>29</v>
      </c>
      <c r="M461" s="2" t="s">
        <v>29</v>
      </c>
      <c r="N461" s="2" t="s">
        <v>29</v>
      </c>
      <c r="O461" s="2" t="s">
        <v>29</v>
      </c>
      <c r="P461" s="2" t="s">
        <v>950</v>
      </c>
      <c r="Q461" s="4" t="str">
        <f>HYPERLINK("http://weibo.com/6575191348/Nml7R95CY")</f>
        <v>http://weibo.com/6575191348/Nml7R95CY</v>
      </c>
      <c r="R461" s="3" t="s">
        <v>46</v>
      </c>
      <c r="S461" s="2" t="s">
        <v>31</v>
      </c>
      <c r="T461" t="s">
        <v>32</v>
      </c>
    </row>
    <row r="462" ht="23" customHeight="1" spans="1:20">
      <c r="A462" s="2">
        <v>461</v>
      </c>
      <c r="B462" s="3" t="s">
        <v>46</v>
      </c>
      <c r="C462" s="2" t="s">
        <v>1945</v>
      </c>
      <c r="D462" s="2" t="s">
        <v>35</v>
      </c>
      <c r="E462" s="2" t="s">
        <v>22</v>
      </c>
      <c r="F462" s="2" t="s">
        <v>1946</v>
      </c>
      <c r="G462" s="2" t="s">
        <v>1947</v>
      </c>
      <c r="H462" s="2" t="s">
        <v>553</v>
      </c>
      <c r="I462" s="2" t="s">
        <v>26</v>
      </c>
      <c r="J462" s="2" t="s">
        <v>27</v>
      </c>
      <c r="K462" s="2" t="s">
        <v>28</v>
      </c>
      <c r="L462" s="2" t="s">
        <v>29</v>
      </c>
      <c r="M462" s="2" t="s">
        <v>29</v>
      </c>
      <c r="N462" s="2" t="s">
        <v>29</v>
      </c>
      <c r="O462" s="2" t="s">
        <v>29</v>
      </c>
      <c r="P462" s="2" t="s">
        <v>1111</v>
      </c>
      <c r="Q462" s="4" t="str">
        <f>HYPERLINK("http://weibo.com/5792845833/Nml7H7pcb")</f>
        <v>http://weibo.com/5792845833/Nml7H7pcb</v>
      </c>
      <c r="R462" s="3" t="s">
        <v>46</v>
      </c>
      <c r="S462" s="2" t="s">
        <v>31</v>
      </c>
      <c r="T462" t="s">
        <v>32</v>
      </c>
    </row>
    <row r="463" ht="23" customHeight="1" spans="1:20">
      <c r="A463" s="2">
        <v>462</v>
      </c>
      <c r="B463" s="3" t="s">
        <v>51</v>
      </c>
      <c r="C463" s="2" t="s">
        <v>1948</v>
      </c>
      <c r="D463" s="2" t="s">
        <v>35</v>
      </c>
      <c r="E463" s="2" t="s">
        <v>22</v>
      </c>
      <c r="F463" s="2" t="s">
        <v>1949</v>
      </c>
      <c r="G463" s="2" t="s">
        <v>1950</v>
      </c>
      <c r="H463" s="2" t="s">
        <v>351</v>
      </c>
      <c r="I463" s="2" t="s">
        <v>26</v>
      </c>
      <c r="J463" s="2" t="s">
        <v>27</v>
      </c>
      <c r="K463" s="2" t="s">
        <v>28</v>
      </c>
      <c r="L463" s="2" t="s">
        <v>29</v>
      </c>
      <c r="M463" s="2" t="s">
        <v>29</v>
      </c>
      <c r="N463" s="2" t="s">
        <v>29</v>
      </c>
      <c r="O463" s="2" t="s">
        <v>29</v>
      </c>
      <c r="P463" s="2" t="s">
        <v>1951</v>
      </c>
      <c r="Q463" s="4" t="str">
        <f>HYPERLINK("http://weibo.com/7540464790/Nml7GfgkK")</f>
        <v>http://weibo.com/7540464790/Nml7GfgkK</v>
      </c>
      <c r="R463" s="3" t="s">
        <v>51</v>
      </c>
      <c r="S463" s="2" t="s">
        <v>31</v>
      </c>
      <c r="T463" t="s">
        <v>32</v>
      </c>
    </row>
    <row r="464" ht="23" customHeight="1" spans="1:20">
      <c r="A464" s="2">
        <v>463</v>
      </c>
      <c r="B464" s="3" t="s">
        <v>231</v>
      </c>
      <c r="C464" s="2" t="s">
        <v>1952</v>
      </c>
      <c r="D464" s="2" t="s">
        <v>35</v>
      </c>
      <c r="E464" s="2" t="s">
        <v>22</v>
      </c>
      <c r="F464" s="2" t="s">
        <v>1953</v>
      </c>
      <c r="G464" s="2" t="s">
        <v>1954</v>
      </c>
      <c r="H464" s="2" t="s">
        <v>38</v>
      </c>
      <c r="I464" s="2" t="s">
        <v>26</v>
      </c>
      <c r="J464" s="2" t="s">
        <v>27</v>
      </c>
      <c r="K464" s="2" t="s">
        <v>28</v>
      </c>
      <c r="L464" s="2" t="s">
        <v>29</v>
      </c>
      <c r="M464" s="2" t="s">
        <v>29</v>
      </c>
      <c r="N464" s="2" t="s">
        <v>29</v>
      </c>
      <c r="O464" s="2" t="s">
        <v>29</v>
      </c>
      <c r="P464" s="2" t="s">
        <v>408</v>
      </c>
      <c r="Q464" s="4" t="str">
        <f>HYPERLINK("http://weibo.com/2865902360/Nml7fA8DN")</f>
        <v>http://weibo.com/2865902360/Nml7fA8DN</v>
      </c>
      <c r="R464" s="3" t="s">
        <v>231</v>
      </c>
      <c r="S464" s="2" t="s">
        <v>31</v>
      </c>
      <c r="T464" t="s">
        <v>32</v>
      </c>
    </row>
    <row r="465" ht="23" customHeight="1" spans="1:20">
      <c r="A465" s="2">
        <v>464</v>
      </c>
      <c r="B465" s="3" t="s">
        <v>1196</v>
      </c>
      <c r="C465" s="2" t="s">
        <v>1955</v>
      </c>
      <c r="D465" s="2" t="s">
        <v>21</v>
      </c>
      <c r="E465" s="2" t="s">
        <v>22</v>
      </c>
      <c r="F465" s="2" t="s">
        <v>1956</v>
      </c>
      <c r="G465" s="2" t="s">
        <v>1957</v>
      </c>
      <c r="H465" s="2" t="s">
        <v>717</v>
      </c>
      <c r="I465" s="2" t="s">
        <v>26</v>
      </c>
      <c r="J465" s="2" t="s">
        <v>27</v>
      </c>
      <c r="K465" s="2" t="s">
        <v>28</v>
      </c>
      <c r="L465" s="2" t="s">
        <v>29</v>
      </c>
      <c r="M465" s="2" t="s">
        <v>29</v>
      </c>
      <c r="N465" s="2" t="s">
        <v>29</v>
      </c>
      <c r="O465" s="2" t="s">
        <v>29</v>
      </c>
      <c r="P465" s="2" t="s">
        <v>658</v>
      </c>
      <c r="Q465" s="4" t="str">
        <f>HYPERLINK("http://weibo.com/6200226209/Nml7etHBM")</f>
        <v>http://weibo.com/6200226209/Nml7etHBM</v>
      </c>
      <c r="R465" s="3" t="s">
        <v>1196</v>
      </c>
      <c r="S465" s="2" t="s">
        <v>31</v>
      </c>
      <c r="T465" t="s">
        <v>32</v>
      </c>
    </row>
    <row r="466" ht="23" customHeight="1" spans="1:20">
      <c r="A466" s="2">
        <v>465</v>
      </c>
      <c r="B466" s="3" t="s">
        <v>546</v>
      </c>
      <c r="C466" s="2" t="s">
        <v>1958</v>
      </c>
      <c r="D466" s="2" t="s">
        <v>35</v>
      </c>
      <c r="E466" s="2" t="s">
        <v>22</v>
      </c>
      <c r="F466" s="2" t="s">
        <v>1959</v>
      </c>
      <c r="G466" s="2" t="s">
        <v>1960</v>
      </c>
      <c r="H466" s="2" t="s">
        <v>423</v>
      </c>
      <c r="I466" s="2" t="s">
        <v>26</v>
      </c>
      <c r="J466" s="2" t="s">
        <v>27</v>
      </c>
      <c r="K466" s="2" t="s">
        <v>28</v>
      </c>
      <c r="L466" s="2" t="s">
        <v>29</v>
      </c>
      <c r="M466" s="2" t="s">
        <v>29</v>
      </c>
      <c r="N466" s="2" t="s">
        <v>29</v>
      </c>
      <c r="O466" s="2" t="s">
        <v>29</v>
      </c>
      <c r="P466" s="2" t="s">
        <v>1961</v>
      </c>
      <c r="Q466" s="4" t="str">
        <f>HYPERLINK("http://weibo.com/2246906522/Nml7b0uAG")</f>
        <v>http://weibo.com/2246906522/Nml7b0uAG</v>
      </c>
      <c r="R466" s="3" t="s">
        <v>546</v>
      </c>
      <c r="S466" s="2" t="s">
        <v>31</v>
      </c>
      <c r="T466" t="s">
        <v>32</v>
      </c>
    </row>
    <row r="467" ht="23" customHeight="1" spans="1:20">
      <c r="A467" s="2">
        <v>466</v>
      </c>
      <c r="B467" s="3" t="s">
        <v>1401</v>
      </c>
      <c r="C467" s="2" t="s">
        <v>1962</v>
      </c>
      <c r="D467" s="2" t="s">
        <v>35</v>
      </c>
      <c r="E467" s="2" t="s">
        <v>22</v>
      </c>
      <c r="F467" s="2" t="s">
        <v>1963</v>
      </c>
      <c r="G467" s="2" t="s">
        <v>1964</v>
      </c>
      <c r="H467" s="2" t="s">
        <v>351</v>
      </c>
      <c r="I467" s="2" t="s">
        <v>26</v>
      </c>
      <c r="J467" s="2" t="s">
        <v>27</v>
      </c>
      <c r="K467" s="2" t="s">
        <v>28</v>
      </c>
      <c r="L467" s="2" t="s">
        <v>29</v>
      </c>
      <c r="M467" s="2" t="s">
        <v>29</v>
      </c>
      <c r="N467" s="2" t="s">
        <v>29</v>
      </c>
      <c r="O467" s="2" t="s">
        <v>29</v>
      </c>
      <c r="P467" s="2" t="s">
        <v>1965</v>
      </c>
      <c r="Q467" s="4" t="str">
        <f>HYPERLINK("http://weibo.com/2946207112/Nml76gGGR")</f>
        <v>http://weibo.com/2946207112/Nml76gGGR</v>
      </c>
      <c r="R467" s="3" t="s">
        <v>1401</v>
      </c>
      <c r="S467" s="2" t="s">
        <v>31</v>
      </c>
      <c r="T467" t="s">
        <v>32</v>
      </c>
    </row>
    <row r="468" ht="23" customHeight="1" spans="1:20">
      <c r="A468" s="2">
        <v>467</v>
      </c>
      <c r="B468" s="3" t="s">
        <v>1966</v>
      </c>
      <c r="C468" s="2" t="s">
        <v>1967</v>
      </c>
      <c r="D468" s="2" t="s">
        <v>21</v>
      </c>
      <c r="E468" s="2" t="s">
        <v>22</v>
      </c>
      <c r="F468" s="2" t="s">
        <v>1968</v>
      </c>
      <c r="G468" s="2" t="s">
        <v>1969</v>
      </c>
      <c r="H468" s="2" t="s">
        <v>376</v>
      </c>
      <c r="I468" s="2" t="s">
        <v>26</v>
      </c>
      <c r="J468" s="2" t="s">
        <v>27</v>
      </c>
      <c r="K468" s="2" t="s">
        <v>28</v>
      </c>
      <c r="L468" s="2" t="s">
        <v>29</v>
      </c>
      <c r="M468" s="2" t="s">
        <v>29</v>
      </c>
      <c r="N468" s="2" t="s">
        <v>29</v>
      </c>
      <c r="O468" s="2" t="s">
        <v>29</v>
      </c>
      <c r="P468" s="2" t="s">
        <v>950</v>
      </c>
      <c r="Q468" s="4" t="str">
        <f>HYPERLINK("http://weibo.com/7189072119/Nml6ZopBr")</f>
        <v>http://weibo.com/7189072119/Nml6ZopBr</v>
      </c>
      <c r="R468" s="3" t="s">
        <v>1966</v>
      </c>
      <c r="S468" s="2" t="s">
        <v>31</v>
      </c>
      <c r="T468" t="s">
        <v>32</v>
      </c>
    </row>
    <row r="469" ht="23" customHeight="1" spans="1:20">
      <c r="A469" s="2">
        <v>468</v>
      </c>
      <c r="B469" s="3" t="s">
        <v>1970</v>
      </c>
      <c r="C469" s="2" t="s">
        <v>1971</v>
      </c>
      <c r="D469" s="2" t="s">
        <v>21</v>
      </c>
      <c r="E469" s="2" t="s">
        <v>22</v>
      </c>
      <c r="F469" s="2" t="s">
        <v>1972</v>
      </c>
      <c r="G469" s="2" t="s">
        <v>1973</v>
      </c>
      <c r="H469" s="2" t="s">
        <v>128</v>
      </c>
      <c r="I469" s="2" t="s">
        <v>26</v>
      </c>
      <c r="J469" s="2" t="s">
        <v>27</v>
      </c>
      <c r="K469" s="2" t="s">
        <v>28</v>
      </c>
      <c r="L469" s="2" t="s">
        <v>29</v>
      </c>
      <c r="M469" s="2" t="s">
        <v>29</v>
      </c>
      <c r="N469" s="2" t="s">
        <v>29</v>
      </c>
      <c r="O469" s="2" t="s">
        <v>29</v>
      </c>
      <c r="P469" s="2" t="s">
        <v>1635</v>
      </c>
      <c r="Q469" s="4" t="str">
        <f>HYPERLINK("http://weibo.com/2605954845/Nml6A39Z3")</f>
        <v>http://weibo.com/2605954845/Nml6A39Z3</v>
      </c>
      <c r="R469" s="3" t="s">
        <v>1970</v>
      </c>
      <c r="S469" s="2" t="s">
        <v>31</v>
      </c>
      <c r="T469" t="s">
        <v>32</v>
      </c>
    </row>
    <row r="470" ht="23" customHeight="1" spans="1:20">
      <c r="A470" s="2">
        <v>469</v>
      </c>
      <c r="B470" s="3" t="s">
        <v>546</v>
      </c>
      <c r="C470" s="2" t="s">
        <v>1974</v>
      </c>
      <c r="D470" s="2" t="s">
        <v>35</v>
      </c>
      <c r="E470" s="2" t="s">
        <v>22</v>
      </c>
      <c r="F470" s="2" t="s">
        <v>1975</v>
      </c>
      <c r="G470" s="2" t="s">
        <v>1976</v>
      </c>
      <c r="H470" s="2" t="s">
        <v>80</v>
      </c>
      <c r="I470" s="2" t="s">
        <v>26</v>
      </c>
      <c r="J470" s="2" t="s">
        <v>27</v>
      </c>
      <c r="K470" s="2" t="s">
        <v>28</v>
      </c>
      <c r="L470" s="2" t="s">
        <v>29</v>
      </c>
      <c r="M470" s="2" t="s">
        <v>29</v>
      </c>
      <c r="N470" s="2" t="s">
        <v>29</v>
      </c>
      <c r="O470" s="2" t="s">
        <v>29</v>
      </c>
      <c r="P470" s="2" t="s">
        <v>104</v>
      </c>
      <c r="Q470" s="4" t="str">
        <f>HYPERLINK("http://weibo.com/5857008203/Nml6sEKzu")</f>
        <v>http://weibo.com/5857008203/Nml6sEKzu</v>
      </c>
      <c r="R470" s="3" t="s">
        <v>546</v>
      </c>
      <c r="S470" s="2" t="s">
        <v>31</v>
      </c>
      <c r="T470" t="s">
        <v>32</v>
      </c>
    </row>
    <row r="471" ht="23" customHeight="1" spans="1:20">
      <c r="A471" s="2">
        <v>470</v>
      </c>
      <c r="B471" s="3" t="s">
        <v>546</v>
      </c>
      <c r="C471" s="2" t="s">
        <v>1977</v>
      </c>
      <c r="D471" s="2" t="s">
        <v>35</v>
      </c>
      <c r="E471" s="2" t="s">
        <v>22</v>
      </c>
      <c r="F471" s="2" t="s">
        <v>1978</v>
      </c>
      <c r="G471" s="2" t="s">
        <v>1979</v>
      </c>
      <c r="H471" s="2" t="s">
        <v>38</v>
      </c>
      <c r="I471" s="2" t="s">
        <v>26</v>
      </c>
      <c r="J471" s="2" t="s">
        <v>27</v>
      </c>
      <c r="K471" s="2" t="s">
        <v>28</v>
      </c>
      <c r="L471" s="2" t="s">
        <v>29</v>
      </c>
      <c r="M471" s="2" t="s">
        <v>29</v>
      </c>
      <c r="N471" s="2" t="s">
        <v>29</v>
      </c>
      <c r="O471" s="2" t="s">
        <v>29</v>
      </c>
      <c r="P471" s="2" t="s">
        <v>1980</v>
      </c>
      <c r="Q471" s="4" t="str">
        <f>HYPERLINK("http://weibo.com/3271426321/Nml6fAfFv")</f>
        <v>http://weibo.com/3271426321/Nml6fAfFv</v>
      </c>
      <c r="R471" s="3" t="s">
        <v>546</v>
      </c>
      <c r="S471" s="2" t="s">
        <v>31</v>
      </c>
      <c r="T471" t="s">
        <v>32</v>
      </c>
    </row>
    <row r="472" ht="23" customHeight="1" spans="1:20">
      <c r="A472" s="2">
        <v>471</v>
      </c>
      <c r="B472" s="3" t="s">
        <v>1981</v>
      </c>
      <c r="C472" s="2" t="s">
        <v>1982</v>
      </c>
      <c r="D472" s="2" t="s">
        <v>21</v>
      </c>
      <c r="E472" s="2" t="s">
        <v>22</v>
      </c>
      <c r="F472" s="2" t="s">
        <v>1983</v>
      </c>
      <c r="G472" s="2" t="s">
        <v>1984</v>
      </c>
      <c r="H472" s="2" t="s">
        <v>402</v>
      </c>
      <c r="I472" s="2" t="s">
        <v>26</v>
      </c>
      <c r="J472" s="2" t="s">
        <v>27</v>
      </c>
      <c r="K472" s="2" t="s">
        <v>28</v>
      </c>
      <c r="L472" s="2" t="s">
        <v>29</v>
      </c>
      <c r="M472" s="2" t="s">
        <v>29</v>
      </c>
      <c r="N472" s="2" t="s">
        <v>29</v>
      </c>
      <c r="O472" s="2" t="s">
        <v>29</v>
      </c>
      <c r="P472" s="2" t="s">
        <v>1985</v>
      </c>
      <c r="Q472" s="4" t="str">
        <f>HYPERLINK("http://weibo.com/1400427410/Nml6bvoXG")</f>
        <v>http://weibo.com/1400427410/Nml6bvoXG</v>
      </c>
      <c r="R472" s="3" t="s">
        <v>1981</v>
      </c>
      <c r="S472" s="2" t="s">
        <v>31</v>
      </c>
      <c r="T472" t="s">
        <v>32</v>
      </c>
    </row>
    <row r="473" ht="23" customHeight="1" spans="1:20">
      <c r="A473" s="2">
        <v>472</v>
      </c>
      <c r="B473" s="3" t="s">
        <v>1986</v>
      </c>
      <c r="C473" s="2" t="s">
        <v>1987</v>
      </c>
      <c r="D473" s="2" t="s">
        <v>21</v>
      </c>
      <c r="E473" s="2" t="s">
        <v>22</v>
      </c>
      <c r="F473" s="2" t="s">
        <v>1988</v>
      </c>
      <c r="G473" s="2" t="s">
        <v>1989</v>
      </c>
      <c r="H473" s="2" t="s">
        <v>103</v>
      </c>
      <c r="I473" s="2" t="s">
        <v>26</v>
      </c>
      <c r="J473" s="2" t="s">
        <v>27</v>
      </c>
      <c r="K473" s="2" t="s">
        <v>28</v>
      </c>
      <c r="L473" s="2" t="s">
        <v>29</v>
      </c>
      <c r="M473" s="2" t="s">
        <v>29</v>
      </c>
      <c r="N473" s="2" t="s">
        <v>29</v>
      </c>
      <c r="O473" s="2" t="s">
        <v>29</v>
      </c>
      <c r="P473" s="2" t="s">
        <v>1366</v>
      </c>
      <c r="Q473" s="4" t="str">
        <f>HYPERLINK("http://weibo.com/1664200120/Nml674zmY")</f>
        <v>http://weibo.com/1664200120/Nml674zmY</v>
      </c>
      <c r="R473" s="3" t="s">
        <v>1986</v>
      </c>
      <c r="S473" s="2" t="s">
        <v>31</v>
      </c>
      <c r="T473" t="s">
        <v>32</v>
      </c>
    </row>
    <row r="474" ht="23" customHeight="1" spans="1:20">
      <c r="A474" s="2">
        <v>473</v>
      </c>
      <c r="B474" s="3" t="s">
        <v>1401</v>
      </c>
      <c r="C474" s="2" t="s">
        <v>1990</v>
      </c>
      <c r="D474" s="2" t="s">
        <v>35</v>
      </c>
      <c r="E474" s="2" t="s">
        <v>22</v>
      </c>
      <c r="F474" s="2" t="s">
        <v>1991</v>
      </c>
      <c r="G474" s="2" t="s">
        <v>1992</v>
      </c>
      <c r="H474" s="2" t="s">
        <v>128</v>
      </c>
      <c r="I474" s="2" t="s">
        <v>26</v>
      </c>
      <c r="J474" s="2" t="s">
        <v>27</v>
      </c>
      <c r="K474" s="2" t="s">
        <v>28</v>
      </c>
      <c r="L474" s="2" t="s">
        <v>29</v>
      </c>
      <c r="M474" s="2" t="s">
        <v>29</v>
      </c>
      <c r="N474" s="2" t="s">
        <v>29</v>
      </c>
      <c r="O474" s="2" t="s">
        <v>29</v>
      </c>
      <c r="P474" s="2" t="s">
        <v>867</v>
      </c>
      <c r="Q474" s="4" t="str">
        <f>HYPERLINK("http://weibo.com/6605904055/Nml53bUPR")</f>
        <v>http://weibo.com/6605904055/Nml53bUPR</v>
      </c>
      <c r="R474" s="3" t="s">
        <v>1401</v>
      </c>
      <c r="S474" s="2" t="s">
        <v>31</v>
      </c>
      <c r="T474" t="s">
        <v>32</v>
      </c>
    </row>
    <row r="475" ht="23" customHeight="1" spans="1:20">
      <c r="A475" s="2">
        <v>474</v>
      </c>
      <c r="B475" s="3" t="s">
        <v>1993</v>
      </c>
      <c r="C475" s="2" t="s">
        <v>1990</v>
      </c>
      <c r="D475" s="2" t="s">
        <v>21</v>
      </c>
      <c r="E475" s="2" t="s">
        <v>22</v>
      </c>
      <c r="F475" s="2" t="s">
        <v>1994</v>
      </c>
      <c r="G475" s="2" t="s">
        <v>1995</v>
      </c>
      <c r="H475" s="2" t="s">
        <v>255</v>
      </c>
      <c r="I475" s="2" t="s">
        <v>26</v>
      </c>
      <c r="J475" s="2" t="s">
        <v>27</v>
      </c>
      <c r="K475" s="2" t="s">
        <v>28</v>
      </c>
      <c r="L475" s="2" t="s">
        <v>29</v>
      </c>
      <c r="M475" s="2" t="s">
        <v>29</v>
      </c>
      <c r="N475" s="2" t="s">
        <v>29</v>
      </c>
      <c r="O475" s="2" t="s">
        <v>29</v>
      </c>
      <c r="P475" s="2" t="s">
        <v>1860</v>
      </c>
      <c r="Q475" s="4" t="str">
        <f>HYPERLINK("http://weibo.com/7390918097/Nml52tGbN")</f>
        <v>http://weibo.com/7390918097/Nml52tGbN</v>
      </c>
      <c r="R475" s="3" t="s">
        <v>1993</v>
      </c>
      <c r="S475" s="2" t="s">
        <v>31</v>
      </c>
      <c r="T475" t="s">
        <v>32</v>
      </c>
    </row>
    <row r="476" ht="23" customHeight="1" spans="1:20">
      <c r="A476" s="2">
        <v>475</v>
      </c>
      <c r="B476" s="3" t="s">
        <v>301</v>
      </c>
      <c r="C476" s="2" t="s">
        <v>1996</v>
      </c>
      <c r="D476" s="2" t="s">
        <v>35</v>
      </c>
      <c r="E476" s="2" t="s">
        <v>22</v>
      </c>
      <c r="F476" s="2" t="s">
        <v>1991</v>
      </c>
      <c r="G476" s="2" t="s">
        <v>1992</v>
      </c>
      <c r="H476" s="2" t="s">
        <v>128</v>
      </c>
      <c r="I476" s="2" t="s">
        <v>26</v>
      </c>
      <c r="J476" s="2" t="s">
        <v>27</v>
      </c>
      <c r="K476" s="2" t="s">
        <v>28</v>
      </c>
      <c r="L476" s="2" t="s">
        <v>29</v>
      </c>
      <c r="M476" s="2" t="s">
        <v>29</v>
      </c>
      <c r="N476" s="2" t="s">
        <v>29</v>
      </c>
      <c r="O476" s="2" t="s">
        <v>29</v>
      </c>
      <c r="P476" s="2" t="s">
        <v>867</v>
      </c>
      <c r="Q476" s="4" t="str">
        <f>HYPERLINK("http://weibo.com/6605904055/Nml4VvUlx")</f>
        <v>http://weibo.com/6605904055/Nml4VvUlx</v>
      </c>
      <c r="R476" s="3" t="s">
        <v>301</v>
      </c>
      <c r="S476" s="2" t="s">
        <v>31</v>
      </c>
      <c r="T476" t="s">
        <v>32</v>
      </c>
    </row>
    <row r="477" ht="23" customHeight="1" spans="1:20">
      <c r="A477" s="2">
        <v>476</v>
      </c>
      <c r="B477" s="3" t="s">
        <v>46</v>
      </c>
      <c r="C477" s="2" t="s">
        <v>1997</v>
      </c>
      <c r="D477" s="2" t="s">
        <v>35</v>
      </c>
      <c r="E477" s="2" t="s">
        <v>22</v>
      </c>
      <c r="F477" s="2" t="s">
        <v>1998</v>
      </c>
      <c r="G477" s="2" t="s">
        <v>1999</v>
      </c>
      <c r="H477" s="2" t="s">
        <v>211</v>
      </c>
      <c r="I477" s="2" t="s">
        <v>26</v>
      </c>
      <c r="J477" s="2" t="s">
        <v>27</v>
      </c>
      <c r="K477" s="2" t="s">
        <v>28</v>
      </c>
      <c r="L477" s="2" t="s">
        <v>29</v>
      </c>
      <c r="M477" s="2" t="s">
        <v>29</v>
      </c>
      <c r="N477" s="2" t="s">
        <v>29</v>
      </c>
      <c r="O477" s="2" t="s">
        <v>29</v>
      </c>
      <c r="P477" s="2" t="s">
        <v>1111</v>
      </c>
      <c r="Q477" s="4" t="str">
        <f>HYPERLINK("http://weibo.com/6514776662/Nml4T5QZp")</f>
        <v>http://weibo.com/6514776662/Nml4T5QZp</v>
      </c>
      <c r="R477" s="3" t="s">
        <v>46</v>
      </c>
      <c r="S477" s="2" t="s">
        <v>31</v>
      </c>
      <c r="T477" t="s">
        <v>32</v>
      </c>
    </row>
    <row r="478" ht="23" customHeight="1" spans="1:20">
      <c r="A478" s="2">
        <v>477</v>
      </c>
      <c r="B478" s="3" t="s">
        <v>51</v>
      </c>
      <c r="C478" s="2" t="s">
        <v>2000</v>
      </c>
      <c r="D478" s="2" t="s">
        <v>35</v>
      </c>
      <c r="E478" s="2" t="s">
        <v>22</v>
      </c>
      <c r="F478" s="2" t="s">
        <v>2001</v>
      </c>
      <c r="G478" s="2" t="s">
        <v>2002</v>
      </c>
      <c r="H478" s="2" t="s">
        <v>2003</v>
      </c>
      <c r="I478" s="2" t="s">
        <v>26</v>
      </c>
      <c r="J478" s="2" t="s">
        <v>27</v>
      </c>
      <c r="K478" s="2" t="s">
        <v>28</v>
      </c>
      <c r="L478" s="2" t="s">
        <v>29</v>
      </c>
      <c r="M478" s="2" t="s">
        <v>29</v>
      </c>
      <c r="N478" s="2" t="s">
        <v>29</v>
      </c>
      <c r="O478" s="2" t="s">
        <v>29</v>
      </c>
      <c r="P478" s="2" t="s">
        <v>1057</v>
      </c>
      <c r="Q478" s="4" t="str">
        <f>HYPERLINK("http://weibo.com/7526626275/Nml4Mwh8U")</f>
        <v>http://weibo.com/7526626275/Nml4Mwh8U</v>
      </c>
      <c r="R478" s="3" t="s">
        <v>51</v>
      </c>
      <c r="S478" s="2" t="s">
        <v>31</v>
      </c>
      <c r="T478" t="s">
        <v>32</v>
      </c>
    </row>
    <row r="479" ht="23" customHeight="1" spans="1:20">
      <c r="A479" s="2">
        <v>478</v>
      </c>
      <c r="B479" s="3" t="s">
        <v>1196</v>
      </c>
      <c r="C479" s="2" t="s">
        <v>2004</v>
      </c>
      <c r="D479" s="2" t="s">
        <v>21</v>
      </c>
      <c r="E479" s="2" t="s">
        <v>22</v>
      </c>
      <c r="F479" s="2" t="s">
        <v>2005</v>
      </c>
      <c r="G479" s="2" t="s">
        <v>2006</v>
      </c>
      <c r="H479" s="2" t="s">
        <v>176</v>
      </c>
      <c r="I479" s="2" t="s">
        <v>26</v>
      </c>
      <c r="J479" s="2" t="s">
        <v>27</v>
      </c>
      <c r="K479" s="2" t="s">
        <v>28</v>
      </c>
      <c r="L479" s="2" t="s">
        <v>29</v>
      </c>
      <c r="M479" s="2" t="s">
        <v>29</v>
      </c>
      <c r="N479" s="2" t="s">
        <v>29</v>
      </c>
      <c r="O479" s="2" t="s">
        <v>29</v>
      </c>
      <c r="P479" s="2" t="s">
        <v>1098</v>
      </c>
      <c r="Q479" s="4" t="str">
        <f>HYPERLINK("http://weibo.com/2729010933/Nml4LnEoJ")</f>
        <v>http://weibo.com/2729010933/Nml4LnEoJ</v>
      </c>
      <c r="R479" s="3" t="s">
        <v>1196</v>
      </c>
      <c r="S479" s="2" t="s">
        <v>31</v>
      </c>
      <c r="T479" t="s">
        <v>32</v>
      </c>
    </row>
    <row r="480" ht="23" customHeight="1" spans="1:20">
      <c r="A480" s="2">
        <v>479</v>
      </c>
      <c r="B480" s="3" t="s">
        <v>2007</v>
      </c>
      <c r="C480" s="2" t="s">
        <v>2008</v>
      </c>
      <c r="D480" s="2" t="s">
        <v>21</v>
      </c>
      <c r="E480" s="2" t="s">
        <v>22</v>
      </c>
      <c r="F480" s="2" t="s">
        <v>2009</v>
      </c>
      <c r="G480" s="2" t="s">
        <v>2010</v>
      </c>
      <c r="H480" s="2" t="s">
        <v>103</v>
      </c>
      <c r="I480" s="2" t="s">
        <v>26</v>
      </c>
      <c r="J480" s="2" t="s">
        <v>27</v>
      </c>
      <c r="K480" s="2" t="s">
        <v>28</v>
      </c>
      <c r="L480" s="2" t="s">
        <v>29</v>
      </c>
      <c r="M480" s="2" t="s">
        <v>29</v>
      </c>
      <c r="N480" s="2" t="s">
        <v>29</v>
      </c>
      <c r="O480" s="2" t="s">
        <v>29</v>
      </c>
      <c r="P480" s="2" t="s">
        <v>601</v>
      </c>
      <c r="Q480" s="4" t="str">
        <f>HYPERLINK("http://weibo.com/5588792381/Nml4IFJvS")</f>
        <v>http://weibo.com/5588792381/Nml4IFJvS</v>
      </c>
      <c r="R480" s="3" t="s">
        <v>2007</v>
      </c>
      <c r="S480" s="2" t="s">
        <v>31</v>
      </c>
      <c r="T480" t="s">
        <v>32</v>
      </c>
    </row>
    <row r="481" ht="23" customHeight="1" spans="1:20">
      <c r="A481" s="2">
        <v>480</v>
      </c>
      <c r="B481" s="3" t="s">
        <v>1631</v>
      </c>
      <c r="C481" s="2" t="s">
        <v>2011</v>
      </c>
      <c r="D481" s="2" t="s">
        <v>35</v>
      </c>
      <c r="E481" s="2" t="s">
        <v>22</v>
      </c>
      <c r="F481" s="2" t="s">
        <v>2012</v>
      </c>
      <c r="G481" s="2" t="s">
        <v>2013</v>
      </c>
      <c r="H481" s="2" t="s">
        <v>38</v>
      </c>
      <c r="I481" s="2" t="s">
        <v>26</v>
      </c>
      <c r="J481" s="2" t="s">
        <v>27</v>
      </c>
      <c r="K481" s="2" t="s">
        <v>28</v>
      </c>
      <c r="L481" s="2" t="s">
        <v>29</v>
      </c>
      <c r="M481" s="2" t="s">
        <v>29</v>
      </c>
      <c r="N481" s="2" t="s">
        <v>29</v>
      </c>
      <c r="O481" s="2" t="s">
        <v>29</v>
      </c>
      <c r="P481" s="2" t="s">
        <v>668</v>
      </c>
      <c r="Q481" s="4" t="str">
        <f>HYPERLINK("http://weibo.com/5809211939/Nml4E4Ym8")</f>
        <v>http://weibo.com/5809211939/Nml4E4Ym8</v>
      </c>
      <c r="R481" s="3" t="s">
        <v>1631</v>
      </c>
      <c r="S481" s="2" t="s">
        <v>31</v>
      </c>
      <c r="T481" t="s">
        <v>32</v>
      </c>
    </row>
    <row r="482" ht="23" customHeight="1" spans="1:20">
      <c r="A482" s="2">
        <v>481</v>
      </c>
      <c r="B482" s="3" t="s">
        <v>2014</v>
      </c>
      <c r="C482" s="2" t="s">
        <v>2015</v>
      </c>
      <c r="D482" s="2" t="s">
        <v>21</v>
      </c>
      <c r="E482" s="2" t="s">
        <v>22</v>
      </c>
      <c r="F482" s="2" t="s">
        <v>2016</v>
      </c>
      <c r="G482" s="2" t="s">
        <v>2017</v>
      </c>
      <c r="H482" s="2" t="s">
        <v>176</v>
      </c>
      <c r="I482" s="2" t="s">
        <v>26</v>
      </c>
      <c r="J482" s="2" t="s">
        <v>27</v>
      </c>
      <c r="K482" s="2" t="s">
        <v>28</v>
      </c>
      <c r="L482" s="2" t="s">
        <v>29</v>
      </c>
      <c r="M482" s="2" t="s">
        <v>29</v>
      </c>
      <c r="N482" s="2" t="s">
        <v>29</v>
      </c>
      <c r="O482" s="2" t="s">
        <v>29</v>
      </c>
      <c r="P482" s="2" t="s">
        <v>149</v>
      </c>
      <c r="Q482" s="4" t="str">
        <f>HYPERLINK("http://weibo.com/7859249866/Nml4rfRPV")</f>
        <v>http://weibo.com/7859249866/Nml4rfRPV</v>
      </c>
      <c r="R482" s="3" t="s">
        <v>2014</v>
      </c>
      <c r="S482" s="2" t="s">
        <v>31</v>
      </c>
      <c r="T482" t="s">
        <v>32</v>
      </c>
    </row>
    <row r="483" ht="23" customHeight="1" spans="1:20">
      <c r="A483" s="2">
        <v>482</v>
      </c>
      <c r="B483" s="3" t="s">
        <v>546</v>
      </c>
      <c r="C483" s="2" t="s">
        <v>2018</v>
      </c>
      <c r="D483" s="2" t="s">
        <v>35</v>
      </c>
      <c r="E483" s="2" t="s">
        <v>22</v>
      </c>
      <c r="F483" s="2" t="s">
        <v>2019</v>
      </c>
      <c r="G483" s="2" t="s">
        <v>2020</v>
      </c>
      <c r="H483" s="2" t="s">
        <v>97</v>
      </c>
      <c r="I483" s="2" t="s">
        <v>26</v>
      </c>
      <c r="J483" s="2" t="s">
        <v>27</v>
      </c>
      <c r="K483" s="2" t="s">
        <v>28</v>
      </c>
      <c r="L483" s="2" t="s">
        <v>29</v>
      </c>
      <c r="M483" s="2" t="s">
        <v>29</v>
      </c>
      <c r="N483" s="2" t="s">
        <v>29</v>
      </c>
      <c r="O483" s="2" t="s">
        <v>29</v>
      </c>
      <c r="P483" s="2" t="s">
        <v>731</v>
      </c>
      <c r="Q483" s="4" t="str">
        <f>HYPERLINK("http://weibo.com/30263303/Nml4huHDd")</f>
        <v>http://weibo.com/30263303/Nml4huHDd</v>
      </c>
      <c r="R483" s="3" t="s">
        <v>546</v>
      </c>
      <c r="S483" s="2" t="s">
        <v>31</v>
      </c>
      <c r="T483" t="s">
        <v>32</v>
      </c>
    </row>
    <row r="484" ht="23" customHeight="1" spans="1:20">
      <c r="A484" s="2">
        <v>483</v>
      </c>
      <c r="B484" s="3" t="s">
        <v>2021</v>
      </c>
      <c r="C484" s="2" t="s">
        <v>2022</v>
      </c>
      <c r="D484" s="2" t="s">
        <v>35</v>
      </c>
      <c r="E484" s="2" t="s">
        <v>22</v>
      </c>
      <c r="F484" s="2" t="s">
        <v>2023</v>
      </c>
      <c r="G484" s="2" t="s">
        <v>2024</v>
      </c>
      <c r="H484" s="2" t="s">
        <v>38</v>
      </c>
      <c r="I484" s="2" t="s">
        <v>26</v>
      </c>
      <c r="J484" s="2" t="s">
        <v>27</v>
      </c>
      <c r="K484" s="2" t="s">
        <v>28</v>
      </c>
      <c r="L484" s="2" t="s">
        <v>29</v>
      </c>
      <c r="M484" s="2" t="s">
        <v>29</v>
      </c>
      <c r="N484" s="2" t="s">
        <v>29</v>
      </c>
      <c r="O484" s="2" t="s">
        <v>29</v>
      </c>
      <c r="P484" s="2" t="s">
        <v>2025</v>
      </c>
      <c r="Q484" s="4" t="str">
        <f>HYPERLINK("http://weibo.com/2176459673/Nml4eAF8E")</f>
        <v>http://weibo.com/2176459673/Nml4eAF8E</v>
      </c>
      <c r="R484" s="3" t="s">
        <v>2021</v>
      </c>
      <c r="S484" s="2" t="s">
        <v>31</v>
      </c>
      <c r="T484" t="s">
        <v>32</v>
      </c>
    </row>
    <row r="485" ht="23" customHeight="1" spans="1:20">
      <c r="A485" s="2">
        <v>484</v>
      </c>
      <c r="B485" s="3" t="s">
        <v>2026</v>
      </c>
      <c r="C485" s="2" t="s">
        <v>2027</v>
      </c>
      <c r="D485" s="2" t="s">
        <v>35</v>
      </c>
      <c r="E485" s="2" t="s">
        <v>22</v>
      </c>
      <c r="F485" s="2" t="s">
        <v>2028</v>
      </c>
      <c r="G485" s="2" t="s">
        <v>2029</v>
      </c>
      <c r="H485" s="2" t="s">
        <v>97</v>
      </c>
      <c r="I485" s="2" t="s">
        <v>26</v>
      </c>
      <c r="J485" s="2" t="s">
        <v>27</v>
      </c>
      <c r="K485" s="2" t="s">
        <v>28</v>
      </c>
      <c r="L485" s="2" t="s">
        <v>29</v>
      </c>
      <c r="M485" s="2" t="s">
        <v>29</v>
      </c>
      <c r="N485" s="2" t="s">
        <v>29</v>
      </c>
      <c r="O485" s="2" t="s">
        <v>29</v>
      </c>
      <c r="P485" s="2" t="s">
        <v>39</v>
      </c>
      <c r="Q485" s="4" t="str">
        <f>HYPERLINK("http://weibo.com/5957753247/Nml4eCRmW")</f>
        <v>http://weibo.com/5957753247/Nml4eCRmW</v>
      </c>
      <c r="R485" s="3" t="s">
        <v>2026</v>
      </c>
      <c r="S485" s="2" t="s">
        <v>31</v>
      </c>
      <c r="T485" t="s">
        <v>32</v>
      </c>
    </row>
    <row r="486" ht="23" customHeight="1" spans="1:20">
      <c r="A486" s="2">
        <v>485</v>
      </c>
      <c r="B486" s="3" t="s">
        <v>2030</v>
      </c>
      <c r="C486" s="2" t="s">
        <v>2031</v>
      </c>
      <c r="D486" s="2" t="s">
        <v>21</v>
      </c>
      <c r="E486" s="2" t="s">
        <v>22</v>
      </c>
      <c r="F486" s="2" t="s">
        <v>2032</v>
      </c>
      <c r="G486" s="2" t="s">
        <v>2033</v>
      </c>
      <c r="H486" s="2" t="s">
        <v>97</v>
      </c>
      <c r="I486" s="2" t="s">
        <v>26</v>
      </c>
      <c r="J486" s="2" t="s">
        <v>27</v>
      </c>
      <c r="K486" s="2" t="s">
        <v>28</v>
      </c>
      <c r="L486" s="2" t="s">
        <v>29</v>
      </c>
      <c r="M486" s="2" t="s">
        <v>29</v>
      </c>
      <c r="N486" s="2" t="s">
        <v>29</v>
      </c>
      <c r="O486" s="2" t="s">
        <v>29</v>
      </c>
      <c r="P486" s="2" t="s">
        <v>2034</v>
      </c>
      <c r="Q486" s="4" t="str">
        <f>HYPERLINK("http://weibo.com/7402506059/Nml4doK8T")</f>
        <v>http://weibo.com/7402506059/Nml4doK8T</v>
      </c>
      <c r="R486" s="3" t="s">
        <v>2030</v>
      </c>
      <c r="S486" s="2" t="s">
        <v>31</v>
      </c>
      <c r="T486" t="s">
        <v>32</v>
      </c>
    </row>
    <row r="487" ht="23" customHeight="1" spans="1:20">
      <c r="A487" s="2">
        <v>486</v>
      </c>
      <c r="B487" s="3" t="s">
        <v>546</v>
      </c>
      <c r="C487" s="2" t="s">
        <v>2035</v>
      </c>
      <c r="D487" s="2" t="s">
        <v>35</v>
      </c>
      <c r="E487" s="2" t="s">
        <v>22</v>
      </c>
      <c r="F487" s="2" t="s">
        <v>2036</v>
      </c>
      <c r="G487" s="2" t="s">
        <v>2037</v>
      </c>
      <c r="H487" s="2" t="s">
        <v>376</v>
      </c>
      <c r="I487" s="2" t="s">
        <v>26</v>
      </c>
      <c r="J487" s="2" t="s">
        <v>27</v>
      </c>
      <c r="K487" s="2" t="s">
        <v>28</v>
      </c>
      <c r="L487" s="2" t="s">
        <v>29</v>
      </c>
      <c r="M487" s="2" t="s">
        <v>29</v>
      </c>
      <c r="N487" s="2" t="s">
        <v>29</v>
      </c>
      <c r="O487" s="2" t="s">
        <v>29</v>
      </c>
      <c r="P487" s="2" t="s">
        <v>1057</v>
      </c>
      <c r="Q487" s="4" t="str">
        <f>HYPERLINK("http://weibo.com/2849319455/Nml4329rB")</f>
        <v>http://weibo.com/2849319455/Nml4329rB</v>
      </c>
      <c r="R487" s="3" t="s">
        <v>546</v>
      </c>
      <c r="S487" s="2" t="s">
        <v>31</v>
      </c>
      <c r="T487" t="s">
        <v>32</v>
      </c>
    </row>
    <row r="488" ht="23" customHeight="1" spans="1:20">
      <c r="A488" s="2">
        <v>487</v>
      </c>
      <c r="B488" s="3" t="s">
        <v>2038</v>
      </c>
      <c r="C488" s="2" t="s">
        <v>2039</v>
      </c>
      <c r="D488" s="2" t="s">
        <v>21</v>
      </c>
      <c r="E488" s="2" t="s">
        <v>22</v>
      </c>
      <c r="F488" s="2" t="s">
        <v>2040</v>
      </c>
      <c r="G488" s="2" t="s">
        <v>2041</v>
      </c>
      <c r="H488" s="2" t="s">
        <v>97</v>
      </c>
      <c r="I488" s="2" t="s">
        <v>26</v>
      </c>
      <c r="J488" s="2" t="s">
        <v>27</v>
      </c>
      <c r="K488" s="2" t="s">
        <v>28</v>
      </c>
      <c r="L488" s="2" t="s">
        <v>29</v>
      </c>
      <c r="M488" s="2" t="s">
        <v>29</v>
      </c>
      <c r="N488" s="2" t="s">
        <v>29</v>
      </c>
      <c r="O488" s="2" t="s">
        <v>29</v>
      </c>
      <c r="P488" s="2" t="s">
        <v>2042</v>
      </c>
      <c r="Q488" s="4" t="str">
        <f>HYPERLINK("http://weibo.com/3054992020/Nml42rBEX")</f>
        <v>http://weibo.com/3054992020/Nml42rBEX</v>
      </c>
      <c r="R488" s="3" t="s">
        <v>2038</v>
      </c>
      <c r="S488" s="2" t="s">
        <v>31</v>
      </c>
      <c r="T488" t="s">
        <v>32</v>
      </c>
    </row>
    <row r="489" ht="23" customHeight="1" spans="1:20">
      <c r="A489" s="2">
        <v>488</v>
      </c>
      <c r="B489" s="3" t="s">
        <v>46</v>
      </c>
      <c r="C489" s="2" t="s">
        <v>2043</v>
      </c>
      <c r="D489" s="2" t="s">
        <v>35</v>
      </c>
      <c r="E489" s="2" t="s">
        <v>22</v>
      </c>
      <c r="F489" s="2" t="s">
        <v>2044</v>
      </c>
      <c r="G489" s="2" t="s">
        <v>2045</v>
      </c>
      <c r="H489" s="2" t="s">
        <v>103</v>
      </c>
      <c r="I489" s="2" t="s">
        <v>26</v>
      </c>
      <c r="J489" s="2" t="s">
        <v>27</v>
      </c>
      <c r="K489" s="2" t="s">
        <v>28</v>
      </c>
      <c r="L489" s="2" t="s">
        <v>29</v>
      </c>
      <c r="M489" s="2" t="s">
        <v>29</v>
      </c>
      <c r="N489" s="2" t="s">
        <v>29</v>
      </c>
      <c r="O489" s="2" t="s">
        <v>29</v>
      </c>
      <c r="P489" s="2" t="s">
        <v>2046</v>
      </c>
      <c r="Q489" s="4" t="str">
        <f>HYPERLINK("http://weibo.com/5459475914/Nml3ZdMCh")</f>
        <v>http://weibo.com/5459475914/Nml3ZdMCh</v>
      </c>
      <c r="R489" s="3" t="s">
        <v>46</v>
      </c>
      <c r="S489" s="2" t="s">
        <v>31</v>
      </c>
      <c r="T489" t="s">
        <v>32</v>
      </c>
    </row>
    <row r="490" ht="23" customHeight="1" spans="1:20">
      <c r="A490" s="2">
        <v>489</v>
      </c>
      <c r="B490" s="3" t="s">
        <v>546</v>
      </c>
      <c r="C490" s="2" t="s">
        <v>2047</v>
      </c>
      <c r="D490" s="2" t="s">
        <v>35</v>
      </c>
      <c r="E490" s="2" t="s">
        <v>22</v>
      </c>
      <c r="F490" s="2" t="s">
        <v>2048</v>
      </c>
      <c r="G490" s="2" t="s">
        <v>2049</v>
      </c>
      <c r="H490" s="2" t="s">
        <v>176</v>
      </c>
      <c r="I490" s="2" t="s">
        <v>26</v>
      </c>
      <c r="J490" s="2" t="s">
        <v>27</v>
      </c>
      <c r="K490" s="2" t="s">
        <v>28</v>
      </c>
      <c r="L490" s="2" t="s">
        <v>29</v>
      </c>
      <c r="M490" s="2" t="s">
        <v>29</v>
      </c>
      <c r="N490" s="2" t="s">
        <v>29</v>
      </c>
      <c r="O490" s="2" t="s">
        <v>29</v>
      </c>
      <c r="P490" s="2" t="s">
        <v>1546</v>
      </c>
      <c r="Q490" s="4" t="str">
        <f>HYPERLINK("http://weibo.com/1180770444/Nml3K8xsi")</f>
        <v>http://weibo.com/1180770444/Nml3K8xsi</v>
      </c>
      <c r="R490" s="3" t="s">
        <v>546</v>
      </c>
      <c r="S490" s="2" t="s">
        <v>31</v>
      </c>
      <c r="T490" t="s">
        <v>32</v>
      </c>
    </row>
    <row r="491" ht="23" customHeight="1" spans="1:20">
      <c r="A491" s="2">
        <v>490</v>
      </c>
      <c r="B491" s="3" t="s">
        <v>546</v>
      </c>
      <c r="C491" s="2" t="s">
        <v>2050</v>
      </c>
      <c r="D491" s="2" t="s">
        <v>35</v>
      </c>
      <c r="E491" s="2" t="s">
        <v>22</v>
      </c>
      <c r="F491" s="2" t="s">
        <v>2051</v>
      </c>
      <c r="G491" s="2" t="s">
        <v>2052</v>
      </c>
      <c r="H491" s="2" t="s">
        <v>351</v>
      </c>
      <c r="I491" s="2" t="s">
        <v>26</v>
      </c>
      <c r="J491" s="2" t="s">
        <v>27</v>
      </c>
      <c r="K491" s="2" t="s">
        <v>28</v>
      </c>
      <c r="L491" s="2" t="s">
        <v>29</v>
      </c>
      <c r="M491" s="2" t="s">
        <v>29</v>
      </c>
      <c r="N491" s="2" t="s">
        <v>29</v>
      </c>
      <c r="O491" s="2" t="s">
        <v>29</v>
      </c>
      <c r="P491" s="2" t="s">
        <v>2053</v>
      </c>
      <c r="Q491" s="4" t="str">
        <f>HYPERLINK("http://weibo.com/1998565747/Nml3Hxcd6")</f>
        <v>http://weibo.com/1998565747/Nml3Hxcd6</v>
      </c>
      <c r="R491" s="3" t="s">
        <v>546</v>
      </c>
      <c r="S491" s="2" t="s">
        <v>31</v>
      </c>
      <c r="T491" t="s">
        <v>32</v>
      </c>
    </row>
    <row r="492" ht="23" customHeight="1" spans="1:20">
      <c r="A492" s="2">
        <v>491</v>
      </c>
      <c r="B492" s="3" t="s">
        <v>2054</v>
      </c>
      <c r="C492" s="2" t="s">
        <v>2050</v>
      </c>
      <c r="D492" s="2" t="s">
        <v>21</v>
      </c>
      <c r="E492" s="2" t="s">
        <v>22</v>
      </c>
      <c r="F492" s="2" t="s">
        <v>2055</v>
      </c>
      <c r="G492" s="2" t="s">
        <v>2056</v>
      </c>
      <c r="H492" s="2" t="s">
        <v>205</v>
      </c>
      <c r="I492" s="2" t="s">
        <v>26</v>
      </c>
      <c r="J492" s="2" t="s">
        <v>27</v>
      </c>
      <c r="K492" s="2" t="s">
        <v>28</v>
      </c>
      <c r="L492" s="2" t="s">
        <v>29</v>
      </c>
      <c r="M492" s="2" t="s">
        <v>29</v>
      </c>
      <c r="N492" s="2" t="s">
        <v>29</v>
      </c>
      <c r="O492" s="2" t="s">
        <v>29</v>
      </c>
      <c r="P492" s="2" t="s">
        <v>2057</v>
      </c>
      <c r="Q492" s="4" t="str">
        <f>HYPERLINK("http://weibo.com/6898797516/Nml3HgHBJ")</f>
        <v>http://weibo.com/6898797516/Nml3HgHBJ</v>
      </c>
      <c r="R492" s="3" t="s">
        <v>2054</v>
      </c>
      <c r="S492" s="2" t="s">
        <v>31</v>
      </c>
      <c r="T492" t="s">
        <v>32</v>
      </c>
    </row>
    <row r="493" ht="23" customHeight="1" spans="1:20">
      <c r="A493" s="2">
        <v>492</v>
      </c>
      <c r="B493" s="3" t="s">
        <v>2058</v>
      </c>
      <c r="C493" s="2" t="s">
        <v>2059</v>
      </c>
      <c r="D493" s="2" t="s">
        <v>21</v>
      </c>
      <c r="E493" s="2" t="s">
        <v>22</v>
      </c>
      <c r="F493" s="2" t="s">
        <v>2060</v>
      </c>
      <c r="G493" s="2" t="s">
        <v>2061</v>
      </c>
      <c r="H493" s="2" t="s">
        <v>103</v>
      </c>
      <c r="I493" s="2" t="s">
        <v>26</v>
      </c>
      <c r="J493" s="2" t="s">
        <v>27</v>
      </c>
      <c r="K493" s="2" t="s">
        <v>28</v>
      </c>
      <c r="L493" s="2" t="s">
        <v>29</v>
      </c>
      <c r="M493" s="2" t="s">
        <v>29</v>
      </c>
      <c r="N493" s="2" t="s">
        <v>29</v>
      </c>
      <c r="O493" s="2" t="s">
        <v>29</v>
      </c>
      <c r="P493" s="2" t="s">
        <v>2062</v>
      </c>
      <c r="Q493" s="4" t="str">
        <f>HYPERLINK("http://weibo.com/5828688638/Nml3Bzh8j")</f>
        <v>http://weibo.com/5828688638/Nml3Bzh8j</v>
      </c>
      <c r="R493" s="3" t="s">
        <v>2058</v>
      </c>
      <c r="S493" s="2" t="s">
        <v>31</v>
      </c>
      <c r="T493" t="s">
        <v>32</v>
      </c>
    </row>
    <row r="494" ht="23" customHeight="1" spans="1:20">
      <c r="A494" s="2">
        <v>493</v>
      </c>
      <c r="B494" s="3" t="s">
        <v>2063</v>
      </c>
      <c r="C494" s="2" t="s">
        <v>2064</v>
      </c>
      <c r="D494" s="2" t="s">
        <v>21</v>
      </c>
      <c r="E494" s="2" t="s">
        <v>22</v>
      </c>
      <c r="F494" s="2" t="s">
        <v>2065</v>
      </c>
      <c r="G494" s="2" t="s">
        <v>2066</v>
      </c>
      <c r="H494" s="2" t="s">
        <v>97</v>
      </c>
      <c r="I494" s="2" t="s">
        <v>26</v>
      </c>
      <c r="J494" s="2" t="s">
        <v>27</v>
      </c>
      <c r="K494" s="2" t="s">
        <v>28</v>
      </c>
      <c r="L494" s="2" t="s">
        <v>29</v>
      </c>
      <c r="M494" s="2" t="s">
        <v>29</v>
      </c>
      <c r="N494" s="2" t="s">
        <v>29</v>
      </c>
      <c r="O494" s="2" t="s">
        <v>29</v>
      </c>
      <c r="P494" s="2" t="s">
        <v>2067</v>
      </c>
      <c r="Q494" s="4" t="str">
        <f>HYPERLINK("http://weibo.com/1999352707/Nml3wjzyw")</f>
        <v>http://weibo.com/1999352707/Nml3wjzyw</v>
      </c>
      <c r="R494" s="3" t="s">
        <v>2063</v>
      </c>
      <c r="S494" s="2" t="s">
        <v>31</v>
      </c>
      <c r="T494" t="s">
        <v>32</v>
      </c>
    </row>
    <row r="495" ht="23" customHeight="1" spans="1:20">
      <c r="A495" s="2">
        <v>494</v>
      </c>
      <c r="B495" s="3" t="s">
        <v>46</v>
      </c>
      <c r="C495" s="2" t="s">
        <v>2068</v>
      </c>
      <c r="D495" s="2" t="s">
        <v>35</v>
      </c>
      <c r="E495" s="2" t="s">
        <v>22</v>
      </c>
      <c r="F495" s="2" t="s">
        <v>2069</v>
      </c>
      <c r="G495" s="2" t="s">
        <v>2070</v>
      </c>
      <c r="H495" s="2" t="s">
        <v>423</v>
      </c>
      <c r="I495" s="2" t="s">
        <v>26</v>
      </c>
      <c r="J495" s="2" t="s">
        <v>27</v>
      </c>
      <c r="K495" s="2" t="s">
        <v>28</v>
      </c>
      <c r="L495" s="2" t="s">
        <v>29</v>
      </c>
      <c r="M495" s="2" t="s">
        <v>29</v>
      </c>
      <c r="N495" s="2" t="s">
        <v>29</v>
      </c>
      <c r="O495" s="2" t="s">
        <v>29</v>
      </c>
      <c r="P495" s="2" t="s">
        <v>2071</v>
      </c>
      <c r="Q495" s="4" t="str">
        <f>HYPERLINK("http://weibo.com/5235383008/Nml3myorB")</f>
        <v>http://weibo.com/5235383008/Nml3myorB</v>
      </c>
      <c r="R495" s="3" t="s">
        <v>46</v>
      </c>
      <c r="S495" s="2" t="s">
        <v>31</v>
      </c>
      <c r="T495" t="s">
        <v>32</v>
      </c>
    </row>
    <row r="496" ht="23" customHeight="1" spans="1:20">
      <c r="A496" s="2">
        <v>495</v>
      </c>
      <c r="B496" s="3" t="s">
        <v>2072</v>
      </c>
      <c r="C496" s="2" t="s">
        <v>2073</v>
      </c>
      <c r="D496" s="2" t="s">
        <v>21</v>
      </c>
      <c r="E496" s="2" t="s">
        <v>22</v>
      </c>
      <c r="F496" s="2" t="s">
        <v>2074</v>
      </c>
      <c r="G496" s="2" t="s">
        <v>2075</v>
      </c>
      <c r="H496" s="2" t="s">
        <v>38</v>
      </c>
      <c r="I496" s="2" t="s">
        <v>26</v>
      </c>
      <c r="J496" s="2" t="s">
        <v>27</v>
      </c>
      <c r="K496" s="2" t="s">
        <v>28</v>
      </c>
      <c r="L496" s="2" t="s">
        <v>29</v>
      </c>
      <c r="M496" s="2" t="s">
        <v>29</v>
      </c>
      <c r="N496" s="2" t="s">
        <v>29</v>
      </c>
      <c r="O496" s="2" t="s">
        <v>29</v>
      </c>
      <c r="P496" s="2" t="s">
        <v>56</v>
      </c>
      <c r="Q496" s="4" t="str">
        <f>HYPERLINK("http://weibo.com/7753386355/Nml3ip8zq")</f>
        <v>http://weibo.com/7753386355/Nml3ip8zq</v>
      </c>
      <c r="R496" s="3" t="s">
        <v>2072</v>
      </c>
      <c r="S496" s="2" t="s">
        <v>31</v>
      </c>
      <c r="T496" t="s">
        <v>32</v>
      </c>
    </row>
    <row r="497" ht="23" customHeight="1" spans="1:20">
      <c r="A497" s="2">
        <v>496</v>
      </c>
      <c r="B497" s="3" t="s">
        <v>2076</v>
      </c>
      <c r="C497" s="2" t="s">
        <v>2077</v>
      </c>
      <c r="D497" s="2" t="s">
        <v>21</v>
      </c>
      <c r="E497" s="2" t="s">
        <v>22</v>
      </c>
      <c r="F497" s="2" t="s">
        <v>2078</v>
      </c>
      <c r="G497" s="2" t="s">
        <v>2079</v>
      </c>
      <c r="H497" s="2" t="s">
        <v>376</v>
      </c>
      <c r="I497" s="2" t="s">
        <v>26</v>
      </c>
      <c r="J497" s="2" t="s">
        <v>27</v>
      </c>
      <c r="K497" s="2" t="s">
        <v>28</v>
      </c>
      <c r="L497" s="2" t="s">
        <v>29</v>
      </c>
      <c r="M497" s="2" t="s">
        <v>29</v>
      </c>
      <c r="N497" s="2" t="s">
        <v>29</v>
      </c>
      <c r="O497" s="2" t="s">
        <v>29</v>
      </c>
      <c r="P497" s="2" t="s">
        <v>2080</v>
      </c>
      <c r="Q497" s="4" t="str">
        <f>HYPERLINK("http://weibo.com/1223812162/Nml2Ozurm")</f>
        <v>http://weibo.com/1223812162/Nml2Ozurm</v>
      </c>
      <c r="R497" s="3" t="s">
        <v>2076</v>
      </c>
      <c r="S497" s="2" t="s">
        <v>31</v>
      </c>
      <c r="T497" t="s">
        <v>32</v>
      </c>
    </row>
    <row r="498" ht="23" customHeight="1" spans="1:20">
      <c r="A498" s="2">
        <v>497</v>
      </c>
      <c r="B498" s="3" t="s">
        <v>2081</v>
      </c>
      <c r="C498" s="2" t="s">
        <v>2082</v>
      </c>
      <c r="D498" s="2" t="s">
        <v>21</v>
      </c>
      <c r="E498" s="2" t="s">
        <v>22</v>
      </c>
      <c r="F498" s="2" t="s">
        <v>2083</v>
      </c>
      <c r="G498" s="2" t="s">
        <v>2084</v>
      </c>
      <c r="H498" s="2" t="s">
        <v>25</v>
      </c>
      <c r="I498" s="2" t="s">
        <v>26</v>
      </c>
      <c r="J498" s="2" t="s">
        <v>27</v>
      </c>
      <c r="K498" s="2" t="s">
        <v>28</v>
      </c>
      <c r="L498" s="2" t="s">
        <v>29</v>
      </c>
      <c r="M498" s="2" t="s">
        <v>29</v>
      </c>
      <c r="N498" s="2" t="s">
        <v>29</v>
      </c>
      <c r="O498" s="2" t="s">
        <v>29</v>
      </c>
      <c r="P498" s="2" t="s">
        <v>71</v>
      </c>
      <c r="Q498" s="4" t="str">
        <f>HYPERLINK("http://weibo.com/7200557933/Nml1Ttjt0")</f>
        <v>http://weibo.com/7200557933/Nml1Ttjt0</v>
      </c>
      <c r="R498" s="3" t="s">
        <v>2081</v>
      </c>
      <c r="S498" s="2" t="s">
        <v>31</v>
      </c>
      <c r="T498" t="s">
        <v>32</v>
      </c>
    </row>
    <row r="499" ht="23" customHeight="1" spans="1:20">
      <c r="A499" s="2">
        <v>498</v>
      </c>
      <c r="B499" s="3" t="s">
        <v>2085</v>
      </c>
      <c r="C499" s="2" t="s">
        <v>2086</v>
      </c>
      <c r="D499" s="2" t="s">
        <v>35</v>
      </c>
      <c r="E499" s="2" t="s">
        <v>22</v>
      </c>
      <c r="F499" s="2" t="s">
        <v>2087</v>
      </c>
      <c r="G499" s="2" t="s">
        <v>2088</v>
      </c>
      <c r="H499" s="2" t="s">
        <v>255</v>
      </c>
      <c r="I499" s="2" t="s">
        <v>26</v>
      </c>
      <c r="J499" s="2" t="s">
        <v>27</v>
      </c>
      <c r="K499" s="2" t="s">
        <v>28</v>
      </c>
      <c r="L499" s="2" t="s">
        <v>29</v>
      </c>
      <c r="M499" s="2" t="s">
        <v>29</v>
      </c>
      <c r="N499" s="2" t="s">
        <v>29</v>
      </c>
      <c r="O499" s="2" t="s">
        <v>29</v>
      </c>
      <c r="P499" s="2" t="s">
        <v>2089</v>
      </c>
      <c r="Q499" s="4" t="str">
        <f>HYPERLINK("http://weibo.com/6294565655/Nml0tdR3T")</f>
        <v>http://weibo.com/6294565655/Nml0tdR3T</v>
      </c>
      <c r="R499" s="3" t="s">
        <v>2085</v>
      </c>
      <c r="S499" s="2" t="s">
        <v>31</v>
      </c>
      <c r="T499" t="s">
        <v>32</v>
      </c>
    </row>
    <row r="500" ht="23" customHeight="1" spans="1:20">
      <c r="A500" s="2">
        <v>499</v>
      </c>
      <c r="B500" s="3" t="s">
        <v>880</v>
      </c>
      <c r="C500" s="2" t="s">
        <v>2090</v>
      </c>
      <c r="D500" s="2" t="s">
        <v>35</v>
      </c>
      <c r="E500" s="2" t="s">
        <v>22</v>
      </c>
      <c r="F500" s="2" t="s">
        <v>2091</v>
      </c>
      <c r="G500" s="2" t="s">
        <v>2092</v>
      </c>
      <c r="H500" s="2" t="s">
        <v>38</v>
      </c>
      <c r="I500" s="2" t="s">
        <v>26</v>
      </c>
      <c r="J500" s="2" t="s">
        <v>27</v>
      </c>
      <c r="K500" s="2" t="s">
        <v>28</v>
      </c>
      <c r="L500" s="2" t="s">
        <v>29</v>
      </c>
      <c r="M500" s="2" t="s">
        <v>29</v>
      </c>
      <c r="N500" s="2" t="s">
        <v>29</v>
      </c>
      <c r="O500" s="2" t="s">
        <v>29</v>
      </c>
      <c r="P500" s="2" t="s">
        <v>593</v>
      </c>
      <c r="Q500" s="4" t="str">
        <f>HYPERLINK("http://weibo.com/7299525279/NmkYacKRP")</f>
        <v>http://weibo.com/7299525279/NmkYacKRP</v>
      </c>
      <c r="R500" s="3" t="s">
        <v>880</v>
      </c>
      <c r="S500" s="2" t="s">
        <v>31</v>
      </c>
      <c r="T500" t="s">
        <v>32</v>
      </c>
    </row>
    <row r="501" ht="23" customHeight="1" spans="1:20">
      <c r="A501" s="2">
        <v>500</v>
      </c>
      <c r="B501" s="3" t="s">
        <v>231</v>
      </c>
      <c r="C501" s="2" t="s">
        <v>2093</v>
      </c>
      <c r="D501" s="2" t="s">
        <v>35</v>
      </c>
      <c r="E501" s="2" t="s">
        <v>22</v>
      </c>
      <c r="F501" s="2" t="s">
        <v>2094</v>
      </c>
      <c r="G501" s="2" t="s">
        <v>2095</v>
      </c>
      <c r="H501" s="2" t="s">
        <v>97</v>
      </c>
      <c r="I501" s="2" t="s">
        <v>26</v>
      </c>
      <c r="J501" s="2" t="s">
        <v>27</v>
      </c>
      <c r="K501" s="2" t="s">
        <v>28</v>
      </c>
      <c r="L501" s="2" t="s">
        <v>29</v>
      </c>
      <c r="M501" s="2" t="s">
        <v>29</v>
      </c>
      <c r="N501" s="2" t="s">
        <v>29</v>
      </c>
      <c r="O501" s="2" t="s">
        <v>29</v>
      </c>
      <c r="P501" s="2" t="s">
        <v>408</v>
      </c>
      <c r="Q501" s="4" t="str">
        <f>HYPERLINK("http://weibo.com/6912108107/NmkVYay0w")</f>
        <v>http://weibo.com/6912108107/NmkVYay0w</v>
      </c>
      <c r="R501" s="3" t="s">
        <v>231</v>
      </c>
      <c r="S501" s="2" t="s">
        <v>31</v>
      </c>
      <c r="T501" t="s">
        <v>32</v>
      </c>
    </row>
    <row r="502" ht="23" customHeight="1" spans="1:20">
      <c r="A502" s="2">
        <v>501</v>
      </c>
      <c r="B502" s="3" t="s">
        <v>2096</v>
      </c>
      <c r="C502" s="2" t="s">
        <v>2097</v>
      </c>
      <c r="D502" s="2" t="s">
        <v>21</v>
      </c>
      <c r="E502" s="2" t="s">
        <v>22</v>
      </c>
      <c r="F502" s="2" t="s">
        <v>2098</v>
      </c>
      <c r="G502" s="2" t="s">
        <v>2099</v>
      </c>
      <c r="H502" s="2" t="s">
        <v>65</v>
      </c>
      <c r="I502" s="2" t="s">
        <v>26</v>
      </c>
      <c r="J502" s="2" t="s">
        <v>27</v>
      </c>
      <c r="K502" s="2" t="s">
        <v>28</v>
      </c>
      <c r="L502" s="2" t="s">
        <v>29</v>
      </c>
      <c r="M502" s="2" t="s">
        <v>29</v>
      </c>
      <c r="N502" s="2" t="s">
        <v>29</v>
      </c>
      <c r="O502" s="2" t="s">
        <v>29</v>
      </c>
      <c r="P502" s="2" t="s">
        <v>226</v>
      </c>
      <c r="Q502" s="4" t="str">
        <f>HYPERLINK("http://weibo.com/7373790147/NmkTb5vRc")</f>
        <v>http://weibo.com/7373790147/NmkTb5vRc</v>
      </c>
      <c r="R502" s="3" t="s">
        <v>2096</v>
      </c>
      <c r="S502" s="2" t="s">
        <v>31</v>
      </c>
      <c r="T502" t="s">
        <v>32</v>
      </c>
    </row>
    <row r="503" ht="23" customHeight="1" spans="1:20">
      <c r="A503" s="2">
        <v>502</v>
      </c>
      <c r="B503" s="3" t="s">
        <v>33</v>
      </c>
      <c r="C503" s="2" t="s">
        <v>2100</v>
      </c>
      <c r="D503" s="2" t="s">
        <v>35</v>
      </c>
      <c r="E503" s="2" t="s">
        <v>22</v>
      </c>
      <c r="F503" s="2" t="s">
        <v>2101</v>
      </c>
      <c r="G503" s="2" t="s">
        <v>2102</v>
      </c>
      <c r="H503" s="2" t="s">
        <v>717</v>
      </c>
      <c r="I503" s="2" t="s">
        <v>26</v>
      </c>
      <c r="J503" s="2" t="s">
        <v>27</v>
      </c>
      <c r="K503" s="2" t="s">
        <v>28</v>
      </c>
      <c r="L503" s="2" t="s">
        <v>29</v>
      </c>
      <c r="M503" s="2" t="s">
        <v>29</v>
      </c>
      <c r="N503" s="2" t="s">
        <v>29</v>
      </c>
      <c r="O503" s="2" t="s">
        <v>29</v>
      </c>
      <c r="P503" s="2" t="s">
        <v>71</v>
      </c>
      <c r="Q503" s="4" t="str">
        <f>HYPERLINK("http://weibo.com/7770222303/NmkRpa5yY")</f>
        <v>http://weibo.com/7770222303/NmkRpa5yY</v>
      </c>
      <c r="R503" s="3" t="s">
        <v>33</v>
      </c>
      <c r="S503" s="2" t="s">
        <v>31</v>
      </c>
      <c r="T503" t="s">
        <v>32</v>
      </c>
    </row>
    <row r="504" ht="23" customHeight="1" spans="1:20">
      <c r="A504" s="2">
        <v>503</v>
      </c>
      <c r="B504" s="3" t="s">
        <v>2103</v>
      </c>
      <c r="C504" s="2" t="s">
        <v>2104</v>
      </c>
      <c r="D504" s="2" t="s">
        <v>21</v>
      </c>
      <c r="E504" s="2" t="s">
        <v>22</v>
      </c>
      <c r="F504" s="2" t="s">
        <v>2105</v>
      </c>
      <c r="G504" s="2" t="s">
        <v>2106</v>
      </c>
      <c r="H504" s="2" t="s">
        <v>103</v>
      </c>
      <c r="I504" s="2" t="s">
        <v>26</v>
      </c>
      <c r="J504" s="2" t="s">
        <v>27</v>
      </c>
      <c r="K504" s="2" t="s">
        <v>28</v>
      </c>
      <c r="L504" s="2" t="s">
        <v>29</v>
      </c>
      <c r="M504" s="2" t="s">
        <v>29</v>
      </c>
      <c r="N504" s="2" t="s">
        <v>29</v>
      </c>
      <c r="O504" s="2" t="s">
        <v>29</v>
      </c>
      <c r="P504" s="2" t="s">
        <v>2107</v>
      </c>
      <c r="Q504" s="4" t="str">
        <f>HYPERLINK("http://weibo.com/1695274225/NmkQzbUsc")</f>
        <v>http://weibo.com/1695274225/NmkQzbUsc</v>
      </c>
      <c r="R504" s="3" t="s">
        <v>2103</v>
      </c>
      <c r="S504" s="2" t="s">
        <v>31</v>
      </c>
      <c r="T504" t="s">
        <v>32</v>
      </c>
    </row>
    <row r="505" ht="23" customHeight="1" spans="1:20">
      <c r="A505" s="2">
        <v>504</v>
      </c>
      <c r="B505" s="3" t="s">
        <v>2108</v>
      </c>
      <c r="C505" s="2" t="s">
        <v>2109</v>
      </c>
      <c r="D505" s="2" t="s">
        <v>35</v>
      </c>
      <c r="E505" s="2" t="s">
        <v>22</v>
      </c>
      <c r="F505" s="2" t="s">
        <v>2110</v>
      </c>
      <c r="G505" s="2" t="s">
        <v>2111</v>
      </c>
      <c r="H505" s="2" t="s">
        <v>103</v>
      </c>
      <c r="I505" s="2" t="s">
        <v>26</v>
      </c>
      <c r="J505" s="2" t="s">
        <v>27</v>
      </c>
      <c r="K505" s="2" t="s">
        <v>28</v>
      </c>
      <c r="L505" s="2" t="s">
        <v>29</v>
      </c>
      <c r="M505" s="2" t="s">
        <v>29</v>
      </c>
      <c r="N505" s="2" t="s">
        <v>29</v>
      </c>
      <c r="O505" s="2" t="s">
        <v>29</v>
      </c>
      <c r="P505" s="2" t="s">
        <v>2112</v>
      </c>
      <c r="Q505" s="4" t="str">
        <f>HYPERLINK("http://weibo.com/6236675705/NmkLWc7kH")</f>
        <v>http://weibo.com/6236675705/NmkLWc7kH</v>
      </c>
      <c r="R505" s="3" t="s">
        <v>2108</v>
      </c>
      <c r="S505" s="2" t="s">
        <v>31</v>
      </c>
      <c r="T505" t="s">
        <v>32</v>
      </c>
    </row>
    <row r="506" ht="23" customHeight="1" spans="1:20">
      <c r="A506" s="2">
        <v>505</v>
      </c>
      <c r="B506" s="3" t="s">
        <v>2113</v>
      </c>
      <c r="C506" s="2" t="s">
        <v>2114</v>
      </c>
      <c r="D506" s="2" t="s">
        <v>21</v>
      </c>
      <c r="E506" s="2" t="s">
        <v>22</v>
      </c>
      <c r="F506" s="2" t="s">
        <v>2115</v>
      </c>
      <c r="G506" s="2" t="s">
        <v>2116</v>
      </c>
      <c r="H506" s="2" t="s">
        <v>38</v>
      </c>
      <c r="I506" s="2" t="s">
        <v>26</v>
      </c>
      <c r="J506" s="2" t="s">
        <v>27</v>
      </c>
      <c r="K506" s="2" t="s">
        <v>28</v>
      </c>
      <c r="L506" s="2" t="s">
        <v>29</v>
      </c>
      <c r="M506" s="2" t="s">
        <v>29</v>
      </c>
      <c r="N506" s="2" t="s">
        <v>29</v>
      </c>
      <c r="O506" s="2" t="s">
        <v>29</v>
      </c>
      <c r="P506" s="2" t="s">
        <v>2117</v>
      </c>
      <c r="Q506" s="4" t="str">
        <f>HYPERLINK("http://weibo.com/2276949432/NmkLM9jsu")</f>
        <v>http://weibo.com/2276949432/NmkLM9jsu</v>
      </c>
      <c r="R506" s="3" t="s">
        <v>2113</v>
      </c>
      <c r="S506" s="2" t="s">
        <v>31</v>
      </c>
      <c r="T506" t="s">
        <v>32</v>
      </c>
    </row>
    <row r="507" ht="23" customHeight="1" spans="1:20">
      <c r="A507" s="2">
        <v>506</v>
      </c>
      <c r="B507" s="3" t="s">
        <v>51</v>
      </c>
      <c r="C507" s="2" t="s">
        <v>2118</v>
      </c>
      <c r="D507" s="2" t="s">
        <v>35</v>
      </c>
      <c r="E507" s="2" t="s">
        <v>22</v>
      </c>
      <c r="F507" s="2" t="s">
        <v>2119</v>
      </c>
      <c r="G507" s="2" t="s">
        <v>2120</v>
      </c>
      <c r="H507" s="2" t="s">
        <v>38</v>
      </c>
      <c r="I507" s="2" t="s">
        <v>26</v>
      </c>
      <c r="J507" s="2" t="s">
        <v>27</v>
      </c>
      <c r="K507" s="2" t="s">
        <v>28</v>
      </c>
      <c r="L507" s="2" t="s">
        <v>29</v>
      </c>
      <c r="M507" s="2" t="s">
        <v>29</v>
      </c>
      <c r="N507" s="2" t="s">
        <v>29</v>
      </c>
      <c r="O507" s="2" t="s">
        <v>29</v>
      </c>
      <c r="P507" s="2" t="s">
        <v>149</v>
      </c>
      <c r="Q507" s="4" t="str">
        <f>HYPERLINK("http://weibo.com/7863766956/NmkKlcIyd")</f>
        <v>http://weibo.com/7863766956/NmkKlcIyd</v>
      </c>
      <c r="R507" s="3" t="s">
        <v>51</v>
      </c>
      <c r="S507" s="2" t="s">
        <v>31</v>
      </c>
      <c r="T507" t="s">
        <v>32</v>
      </c>
    </row>
    <row r="508" ht="23" customHeight="1" spans="1:20">
      <c r="A508" s="2">
        <v>507</v>
      </c>
      <c r="B508" s="3" t="s">
        <v>2121</v>
      </c>
      <c r="C508" s="2" t="s">
        <v>2122</v>
      </c>
      <c r="D508" s="2" t="s">
        <v>35</v>
      </c>
      <c r="E508" s="2" t="s">
        <v>22</v>
      </c>
      <c r="F508" s="2" t="s">
        <v>2123</v>
      </c>
      <c r="G508" s="2" t="s">
        <v>2124</v>
      </c>
      <c r="H508" s="2" t="s">
        <v>80</v>
      </c>
      <c r="I508" s="2" t="s">
        <v>26</v>
      </c>
      <c r="J508" s="2" t="s">
        <v>27</v>
      </c>
      <c r="K508" s="2" t="s">
        <v>28</v>
      </c>
      <c r="L508" s="2" t="s">
        <v>29</v>
      </c>
      <c r="M508" s="2" t="s">
        <v>29</v>
      </c>
      <c r="N508" s="2" t="s">
        <v>29</v>
      </c>
      <c r="O508" s="2" t="s">
        <v>29</v>
      </c>
      <c r="P508" s="2" t="s">
        <v>149</v>
      </c>
      <c r="Q508" s="4" t="str">
        <f>HYPERLINK("http://weibo.com/7829411874/NmkIJ0iiz")</f>
        <v>http://weibo.com/7829411874/NmkIJ0iiz</v>
      </c>
      <c r="R508" s="3" t="s">
        <v>2121</v>
      </c>
      <c r="S508" s="2" t="s">
        <v>31</v>
      </c>
      <c r="T508" t="s">
        <v>32</v>
      </c>
    </row>
    <row r="509" ht="23" customHeight="1" spans="1:20">
      <c r="A509" s="2">
        <v>508</v>
      </c>
      <c r="B509" s="3" t="s">
        <v>2125</v>
      </c>
      <c r="C509" s="2" t="s">
        <v>2126</v>
      </c>
      <c r="D509" s="2" t="s">
        <v>21</v>
      </c>
      <c r="E509" s="2" t="s">
        <v>22</v>
      </c>
      <c r="F509" s="2" t="s">
        <v>2127</v>
      </c>
      <c r="G509" s="2" t="s">
        <v>2128</v>
      </c>
      <c r="H509" s="2" t="s">
        <v>38</v>
      </c>
      <c r="I509" s="2" t="s">
        <v>26</v>
      </c>
      <c r="J509" s="2" t="s">
        <v>27</v>
      </c>
      <c r="K509" s="2" t="s">
        <v>28</v>
      </c>
      <c r="L509" s="2" t="s">
        <v>29</v>
      </c>
      <c r="M509" s="2" t="s">
        <v>29</v>
      </c>
      <c r="N509" s="2" t="s">
        <v>29</v>
      </c>
      <c r="O509" s="2" t="s">
        <v>29</v>
      </c>
      <c r="P509" s="2" t="s">
        <v>2129</v>
      </c>
      <c r="Q509" s="4" t="str">
        <f>HYPERLINK("http://weibo.com/2503251102/NmkI7vJ63")</f>
        <v>http://weibo.com/2503251102/NmkI7vJ63</v>
      </c>
      <c r="R509" s="3" t="s">
        <v>2125</v>
      </c>
      <c r="S509" s="2" t="s">
        <v>31</v>
      </c>
      <c r="T509" t="s">
        <v>32</v>
      </c>
    </row>
    <row r="510" ht="23" customHeight="1" spans="1:20">
      <c r="A510" s="2">
        <v>509</v>
      </c>
      <c r="B510" s="3" t="s">
        <v>1283</v>
      </c>
      <c r="C510" s="2" t="s">
        <v>2130</v>
      </c>
      <c r="D510" s="2" t="s">
        <v>35</v>
      </c>
      <c r="E510" s="2" t="s">
        <v>22</v>
      </c>
      <c r="F510" s="2" t="s">
        <v>2131</v>
      </c>
      <c r="G510" s="2" t="s">
        <v>2132</v>
      </c>
      <c r="H510" s="2" t="s">
        <v>128</v>
      </c>
      <c r="I510" s="2" t="s">
        <v>26</v>
      </c>
      <c r="J510" s="2" t="s">
        <v>27</v>
      </c>
      <c r="K510" s="2" t="s">
        <v>28</v>
      </c>
      <c r="L510" s="2" t="s">
        <v>29</v>
      </c>
      <c r="M510" s="2" t="s">
        <v>29</v>
      </c>
      <c r="N510" s="2" t="s">
        <v>29</v>
      </c>
      <c r="O510" s="2" t="s">
        <v>29</v>
      </c>
      <c r="P510" s="2" t="s">
        <v>2133</v>
      </c>
      <c r="Q510" s="4" t="str">
        <f>HYPERLINK("http://weibo.com/2833542245/NmkHWfUax")</f>
        <v>http://weibo.com/2833542245/NmkHWfUax</v>
      </c>
      <c r="R510" s="3" t="s">
        <v>1283</v>
      </c>
      <c r="S510" s="2" t="s">
        <v>31</v>
      </c>
      <c r="T510" t="s">
        <v>32</v>
      </c>
    </row>
    <row r="511" ht="23" customHeight="1" spans="1:20">
      <c r="A511" s="2">
        <v>510</v>
      </c>
      <c r="B511" s="3" t="s">
        <v>2134</v>
      </c>
      <c r="C511" s="2" t="s">
        <v>2135</v>
      </c>
      <c r="D511" s="2" t="s">
        <v>35</v>
      </c>
      <c r="E511" s="2" t="s">
        <v>22</v>
      </c>
      <c r="F511" s="2" t="s">
        <v>2136</v>
      </c>
      <c r="G511" s="2" t="s">
        <v>2137</v>
      </c>
      <c r="H511" s="2" t="s">
        <v>128</v>
      </c>
      <c r="I511" s="2" t="s">
        <v>26</v>
      </c>
      <c r="J511" s="2" t="s">
        <v>27</v>
      </c>
      <c r="K511" s="2" t="s">
        <v>28</v>
      </c>
      <c r="L511" s="2" t="s">
        <v>29</v>
      </c>
      <c r="M511" s="2" t="s">
        <v>29</v>
      </c>
      <c r="N511" s="2" t="s">
        <v>29</v>
      </c>
      <c r="O511" s="2" t="s">
        <v>29</v>
      </c>
      <c r="P511" s="2" t="s">
        <v>2138</v>
      </c>
      <c r="Q511" s="4" t="str">
        <f>HYPERLINK("http://weibo.com/1078795795/NmkENhJ2w")</f>
        <v>http://weibo.com/1078795795/NmkENhJ2w</v>
      </c>
      <c r="R511" s="3" t="s">
        <v>2134</v>
      </c>
      <c r="S511" s="2" t="s">
        <v>31</v>
      </c>
      <c r="T511" t="s">
        <v>32</v>
      </c>
    </row>
    <row r="512" ht="23" customHeight="1" spans="1:20">
      <c r="A512" s="2">
        <v>511</v>
      </c>
      <c r="B512" s="3" t="s">
        <v>57</v>
      </c>
      <c r="C512" s="2" t="s">
        <v>2139</v>
      </c>
      <c r="D512" s="2" t="s">
        <v>35</v>
      </c>
      <c r="E512" s="2" t="s">
        <v>22</v>
      </c>
      <c r="F512" s="2" t="s">
        <v>2140</v>
      </c>
      <c r="G512" s="2" t="s">
        <v>2141</v>
      </c>
      <c r="H512" s="2" t="s">
        <v>225</v>
      </c>
      <c r="I512" s="2" t="s">
        <v>26</v>
      </c>
      <c r="J512" s="2" t="s">
        <v>27</v>
      </c>
      <c r="K512" s="2" t="s">
        <v>28</v>
      </c>
      <c r="L512" s="2" t="s">
        <v>29</v>
      </c>
      <c r="M512" s="2" t="s">
        <v>29</v>
      </c>
      <c r="N512" s="2" t="s">
        <v>29</v>
      </c>
      <c r="O512" s="2" t="s">
        <v>29</v>
      </c>
      <c r="P512" s="2" t="s">
        <v>1155</v>
      </c>
      <c r="Q512" s="4" t="str">
        <f>HYPERLINK("http://weibo.com/7211751707/NmkECp0mR")</f>
        <v>http://weibo.com/7211751707/NmkECp0mR</v>
      </c>
      <c r="R512" s="3" t="s">
        <v>57</v>
      </c>
      <c r="S512" s="2" t="s">
        <v>31</v>
      </c>
      <c r="T512" t="s">
        <v>32</v>
      </c>
    </row>
    <row r="513" ht="23" customHeight="1" spans="1:20">
      <c r="A513" s="2">
        <v>512</v>
      </c>
      <c r="B513" s="3" t="s">
        <v>2142</v>
      </c>
      <c r="C513" s="2" t="s">
        <v>2143</v>
      </c>
      <c r="D513" s="2" t="s">
        <v>21</v>
      </c>
      <c r="E513" s="2" t="s">
        <v>22</v>
      </c>
      <c r="F513" s="2" t="s">
        <v>2144</v>
      </c>
      <c r="G513" s="2" t="s">
        <v>2145</v>
      </c>
      <c r="H513" s="2" t="s">
        <v>676</v>
      </c>
      <c r="I513" s="2" t="s">
        <v>26</v>
      </c>
      <c r="J513" s="2" t="s">
        <v>27</v>
      </c>
      <c r="K513" s="2" t="s">
        <v>28</v>
      </c>
      <c r="L513" s="2" t="s">
        <v>29</v>
      </c>
      <c r="M513" s="2" t="s">
        <v>29</v>
      </c>
      <c r="N513" s="2" t="s">
        <v>29</v>
      </c>
      <c r="O513" s="2" t="s">
        <v>29</v>
      </c>
      <c r="P513" s="2" t="s">
        <v>2146</v>
      </c>
      <c r="Q513" s="4" t="str">
        <f>HYPERLINK("http://weibo.com/2402683847/NmkCjnUru")</f>
        <v>http://weibo.com/2402683847/NmkCjnUru</v>
      </c>
      <c r="R513" s="3" t="s">
        <v>2142</v>
      </c>
      <c r="S513" s="2" t="s">
        <v>31</v>
      </c>
      <c r="T513" t="s">
        <v>32</v>
      </c>
    </row>
    <row r="514" ht="23" customHeight="1" spans="1:20">
      <c r="A514" s="2">
        <v>513</v>
      </c>
      <c r="B514" s="3" t="s">
        <v>2147</v>
      </c>
      <c r="C514" s="2" t="s">
        <v>2148</v>
      </c>
      <c r="D514" s="2" t="s">
        <v>35</v>
      </c>
      <c r="E514" s="2" t="s">
        <v>22</v>
      </c>
      <c r="F514" s="2" t="s">
        <v>2149</v>
      </c>
      <c r="G514" s="2" t="s">
        <v>2150</v>
      </c>
      <c r="H514" s="2" t="s">
        <v>143</v>
      </c>
      <c r="I514" s="2" t="s">
        <v>26</v>
      </c>
      <c r="J514" s="2" t="s">
        <v>27</v>
      </c>
      <c r="K514" s="2" t="s">
        <v>28</v>
      </c>
      <c r="L514" s="2" t="s">
        <v>29</v>
      </c>
      <c r="M514" s="2" t="s">
        <v>29</v>
      </c>
      <c r="N514" s="2" t="s">
        <v>29</v>
      </c>
      <c r="O514" s="2" t="s">
        <v>29</v>
      </c>
      <c r="P514" s="2" t="s">
        <v>459</v>
      </c>
      <c r="Q514" s="4" t="str">
        <f>HYPERLINK("http://weibo.com/6537188515/NmkyduSre")</f>
        <v>http://weibo.com/6537188515/NmkyduSre</v>
      </c>
      <c r="R514" s="3" t="s">
        <v>2147</v>
      </c>
      <c r="S514" s="2" t="s">
        <v>31</v>
      </c>
      <c r="T514" t="s">
        <v>32</v>
      </c>
    </row>
    <row r="515" ht="23" customHeight="1" spans="1:20">
      <c r="A515" s="2">
        <v>514</v>
      </c>
      <c r="B515" s="3" t="s">
        <v>2151</v>
      </c>
      <c r="C515" s="2" t="s">
        <v>2152</v>
      </c>
      <c r="D515" s="2" t="s">
        <v>21</v>
      </c>
      <c r="E515" s="2" t="s">
        <v>22</v>
      </c>
      <c r="F515" s="2" t="s">
        <v>2153</v>
      </c>
      <c r="G515" s="2" t="s">
        <v>2154</v>
      </c>
      <c r="H515" s="2" t="s">
        <v>423</v>
      </c>
      <c r="I515" s="2" t="s">
        <v>26</v>
      </c>
      <c r="J515" s="2" t="s">
        <v>27</v>
      </c>
      <c r="K515" s="2" t="s">
        <v>28</v>
      </c>
      <c r="L515" s="2" t="s">
        <v>29</v>
      </c>
      <c r="M515" s="2" t="s">
        <v>29</v>
      </c>
      <c r="N515" s="2" t="s">
        <v>29</v>
      </c>
      <c r="O515" s="2" t="s">
        <v>29</v>
      </c>
      <c r="P515" s="2" t="s">
        <v>2155</v>
      </c>
      <c r="Q515" s="4" t="str">
        <f>HYPERLINK("http://weibo.com/1938700647/NmkyajgkV")</f>
        <v>http://weibo.com/1938700647/NmkyajgkV</v>
      </c>
      <c r="R515" s="3" t="s">
        <v>2151</v>
      </c>
      <c r="S515" s="2" t="s">
        <v>31</v>
      </c>
      <c r="T515" t="s">
        <v>32</v>
      </c>
    </row>
    <row r="516" ht="23" customHeight="1" spans="1:20">
      <c r="A516" s="2">
        <v>515</v>
      </c>
      <c r="B516" s="3" t="s">
        <v>2156</v>
      </c>
      <c r="C516" s="2" t="s">
        <v>2157</v>
      </c>
      <c r="D516" s="2" t="s">
        <v>21</v>
      </c>
      <c r="E516" s="2" t="s">
        <v>22</v>
      </c>
      <c r="F516" s="2" t="s">
        <v>2158</v>
      </c>
      <c r="G516" s="2" t="s">
        <v>2159</v>
      </c>
      <c r="H516" s="2" t="s">
        <v>91</v>
      </c>
      <c r="I516" s="2" t="s">
        <v>26</v>
      </c>
      <c r="J516" s="2" t="s">
        <v>27</v>
      </c>
      <c r="K516" s="2" t="s">
        <v>28</v>
      </c>
      <c r="L516" s="2" t="s">
        <v>29</v>
      </c>
      <c r="M516" s="2" t="s">
        <v>29</v>
      </c>
      <c r="N516" s="2" t="s">
        <v>29</v>
      </c>
      <c r="O516" s="2" t="s">
        <v>29</v>
      </c>
      <c r="P516" s="2" t="s">
        <v>29</v>
      </c>
      <c r="Q516" s="4" t="str">
        <f>HYPERLINK("http://weibo.com/7392898046/Nmkxkw462")</f>
        <v>http://weibo.com/7392898046/Nmkxkw462</v>
      </c>
      <c r="R516" s="3" t="s">
        <v>2156</v>
      </c>
      <c r="S516" s="2" t="s">
        <v>31</v>
      </c>
      <c r="T516" t="s">
        <v>32</v>
      </c>
    </row>
    <row r="517" ht="23" customHeight="1" spans="1:20">
      <c r="A517" s="2">
        <v>516</v>
      </c>
      <c r="B517" s="3" t="s">
        <v>2160</v>
      </c>
      <c r="C517" s="2" t="s">
        <v>2161</v>
      </c>
      <c r="D517" s="2" t="s">
        <v>21</v>
      </c>
      <c r="E517" s="2" t="s">
        <v>22</v>
      </c>
      <c r="F517" s="2" t="s">
        <v>2162</v>
      </c>
      <c r="G517" s="2" t="s">
        <v>2163</v>
      </c>
      <c r="H517" s="2" t="s">
        <v>376</v>
      </c>
      <c r="I517" s="2" t="s">
        <v>26</v>
      </c>
      <c r="J517" s="2" t="s">
        <v>27</v>
      </c>
      <c r="K517" s="2" t="s">
        <v>28</v>
      </c>
      <c r="L517" s="2" t="s">
        <v>29</v>
      </c>
      <c r="M517" s="2" t="s">
        <v>29</v>
      </c>
      <c r="N517" s="2" t="s">
        <v>29</v>
      </c>
      <c r="O517" s="2" t="s">
        <v>29</v>
      </c>
      <c r="P517" s="2" t="s">
        <v>2164</v>
      </c>
      <c r="Q517" s="4" t="str">
        <f>HYPERLINK("http://weibo.com/5706105713/NmkuPEDFS")</f>
        <v>http://weibo.com/5706105713/NmkuPEDFS</v>
      </c>
      <c r="R517" s="3" t="s">
        <v>2160</v>
      </c>
      <c r="S517" s="2" t="s">
        <v>31</v>
      </c>
      <c r="T517" t="s">
        <v>32</v>
      </c>
    </row>
    <row r="518" ht="23" customHeight="1" spans="1:20">
      <c r="A518" s="2">
        <v>517</v>
      </c>
      <c r="B518" s="3" t="s">
        <v>1401</v>
      </c>
      <c r="C518" s="2" t="s">
        <v>2165</v>
      </c>
      <c r="D518" s="2" t="s">
        <v>35</v>
      </c>
      <c r="E518" s="2" t="s">
        <v>22</v>
      </c>
      <c r="F518" s="2" t="s">
        <v>2166</v>
      </c>
      <c r="G518" s="2" t="s">
        <v>2167</v>
      </c>
      <c r="H518" s="2" t="s">
        <v>1188</v>
      </c>
      <c r="I518" s="2" t="s">
        <v>26</v>
      </c>
      <c r="J518" s="2" t="s">
        <v>27</v>
      </c>
      <c r="K518" s="2" t="s">
        <v>28</v>
      </c>
      <c r="L518" s="2" t="s">
        <v>29</v>
      </c>
      <c r="M518" s="2" t="s">
        <v>29</v>
      </c>
      <c r="N518" s="2" t="s">
        <v>29</v>
      </c>
      <c r="O518" s="2" t="s">
        <v>29</v>
      </c>
      <c r="P518" s="2" t="s">
        <v>1155</v>
      </c>
      <c r="Q518" s="4" t="str">
        <f>HYPERLINK("http://weibo.com/7799891438/NmknPioTc")</f>
        <v>http://weibo.com/7799891438/NmknPioTc</v>
      </c>
      <c r="R518" s="3" t="s">
        <v>1401</v>
      </c>
      <c r="S518" s="2" t="s">
        <v>31</v>
      </c>
      <c r="T518" t="s">
        <v>32</v>
      </c>
    </row>
    <row r="519" ht="23" customHeight="1" spans="1:20">
      <c r="A519" s="2">
        <v>518</v>
      </c>
      <c r="B519" s="3" t="s">
        <v>2168</v>
      </c>
      <c r="C519" s="2" t="s">
        <v>2169</v>
      </c>
      <c r="D519" s="2" t="s">
        <v>35</v>
      </c>
      <c r="E519" s="2" t="s">
        <v>22</v>
      </c>
      <c r="F519" s="2" t="s">
        <v>2170</v>
      </c>
      <c r="G519" s="2" t="s">
        <v>2171</v>
      </c>
      <c r="H519" s="2" t="s">
        <v>103</v>
      </c>
      <c r="I519" s="2" t="s">
        <v>26</v>
      </c>
      <c r="J519" s="2" t="s">
        <v>27</v>
      </c>
      <c r="K519" s="2" t="s">
        <v>28</v>
      </c>
      <c r="L519" s="2" t="s">
        <v>29</v>
      </c>
      <c r="M519" s="2" t="s">
        <v>29</v>
      </c>
      <c r="N519" s="2" t="s">
        <v>29</v>
      </c>
      <c r="O519" s="2" t="s">
        <v>29</v>
      </c>
      <c r="P519" s="2" t="s">
        <v>408</v>
      </c>
      <c r="Q519" s="4" t="str">
        <f>HYPERLINK("http://weibo.com/7404476973/NmkiWaaTV")</f>
        <v>http://weibo.com/7404476973/NmkiWaaTV</v>
      </c>
      <c r="R519" s="3" t="s">
        <v>2168</v>
      </c>
      <c r="S519" s="2" t="s">
        <v>31</v>
      </c>
      <c r="T519" t="s">
        <v>32</v>
      </c>
    </row>
    <row r="520" ht="23" customHeight="1" spans="1:20">
      <c r="A520" s="2">
        <v>519</v>
      </c>
      <c r="B520" s="3" t="s">
        <v>2172</v>
      </c>
      <c r="C520" s="2" t="s">
        <v>2173</v>
      </c>
      <c r="D520" s="2" t="s">
        <v>35</v>
      </c>
      <c r="E520" s="2" t="s">
        <v>22</v>
      </c>
      <c r="F520" s="2" t="s">
        <v>2174</v>
      </c>
      <c r="G520" s="2" t="s">
        <v>2175</v>
      </c>
      <c r="H520" s="2" t="s">
        <v>25</v>
      </c>
      <c r="I520" s="2" t="s">
        <v>26</v>
      </c>
      <c r="J520" s="2" t="s">
        <v>27</v>
      </c>
      <c r="K520" s="2" t="s">
        <v>28</v>
      </c>
      <c r="L520" s="2" t="s">
        <v>29</v>
      </c>
      <c r="M520" s="2" t="s">
        <v>29</v>
      </c>
      <c r="N520" s="2" t="s">
        <v>29</v>
      </c>
      <c r="O520" s="2" t="s">
        <v>29</v>
      </c>
      <c r="P520" s="2" t="s">
        <v>29</v>
      </c>
      <c r="Q520" s="4" t="str">
        <f>HYPERLINK("http://weibo.com/7774671166/NmkiE7B85")</f>
        <v>http://weibo.com/7774671166/NmkiE7B85</v>
      </c>
      <c r="R520" s="3" t="s">
        <v>2172</v>
      </c>
      <c r="S520" s="2" t="s">
        <v>31</v>
      </c>
      <c r="T520" t="s">
        <v>32</v>
      </c>
    </row>
    <row r="521" ht="23" customHeight="1" spans="1:20">
      <c r="A521" s="2">
        <v>520</v>
      </c>
      <c r="B521" s="3" t="s">
        <v>51</v>
      </c>
      <c r="C521" s="2" t="s">
        <v>2176</v>
      </c>
      <c r="D521" s="2" t="s">
        <v>35</v>
      </c>
      <c r="E521" s="2" t="s">
        <v>22</v>
      </c>
      <c r="F521" s="2" t="s">
        <v>2177</v>
      </c>
      <c r="G521" s="2" t="s">
        <v>2178</v>
      </c>
      <c r="H521" s="2" t="s">
        <v>260</v>
      </c>
      <c r="I521" s="2" t="s">
        <v>26</v>
      </c>
      <c r="J521" s="2" t="s">
        <v>27</v>
      </c>
      <c r="K521" s="2" t="s">
        <v>28</v>
      </c>
      <c r="L521" s="2" t="s">
        <v>29</v>
      </c>
      <c r="M521" s="2" t="s">
        <v>29</v>
      </c>
      <c r="N521" s="2" t="s">
        <v>29</v>
      </c>
      <c r="O521" s="2" t="s">
        <v>29</v>
      </c>
      <c r="P521" s="2" t="s">
        <v>572</v>
      </c>
      <c r="Q521" s="4" t="str">
        <f>HYPERLINK("http://weibo.com/6530345857/NmkgoD2AK")</f>
        <v>http://weibo.com/6530345857/NmkgoD2AK</v>
      </c>
      <c r="R521" s="3" t="s">
        <v>51</v>
      </c>
      <c r="S521" s="2" t="s">
        <v>31</v>
      </c>
      <c r="T521" t="s">
        <v>32</v>
      </c>
    </row>
    <row r="522" ht="23" customHeight="1" spans="1:20">
      <c r="A522" s="2">
        <v>521</v>
      </c>
      <c r="B522" s="3" t="s">
        <v>2179</v>
      </c>
      <c r="C522" s="2" t="s">
        <v>2180</v>
      </c>
      <c r="D522" s="2" t="s">
        <v>21</v>
      </c>
      <c r="E522" s="2" t="s">
        <v>22</v>
      </c>
      <c r="F522" s="2" t="s">
        <v>2181</v>
      </c>
      <c r="G522" s="2" t="s">
        <v>2182</v>
      </c>
      <c r="H522" s="2" t="s">
        <v>423</v>
      </c>
      <c r="I522" s="2" t="s">
        <v>26</v>
      </c>
      <c r="J522" s="2" t="s">
        <v>27</v>
      </c>
      <c r="K522" s="2" t="s">
        <v>28</v>
      </c>
      <c r="L522" s="2" t="s">
        <v>29</v>
      </c>
      <c r="M522" s="2" t="s">
        <v>29</v>
      </c>
      <c r="N522" s="2" t="s">
        <v>29</v>
      </c>
      <c r="O522" s="2" t="s">
        <v>29</v>
      </c>
      <c r="P522" s="2" t="s">
        <v>2183</v>
      </c>
      <c r="Q522" s="4" t="str">
        <f>HYPERLINK("http://weibo.com/1564019125/Nmkd782p8")</f>
        <v>http://weibo.com/1564019125/Nmkd782p8</v>
      </c>
      <c r="R522" s="3" t="s">
        <v>2179</v>
      </c>
      <c r="S522" s="2" t="s">
        <v>31</v>
      </c>
      <c r="T522" t="s">
        <v>32</v>
      </c>
    </row>
    <row r="523" ht="23" customHeight="1" spans="1:20">
      <c r="A523" s="2">
        <v>522</v>
      </c>
      <c r="B523" s="3" t="s">
        <v>2184</v>
      </c>
      <c r="C523" s="2" t="s">
        <v>2185</v>
      </c>
      <c r="D523" s="2" t="s">
        <v>21</v>
      </c>
      <c r="E523" s="2" t="s">
        <v>22</v>
      </c>
      <c r="F523" s="2" t="s">
        <v>2186</v>
      </c>
      <c r="G523" s="2" t="s">
        <v>2187</v>
      </c>
      <c r="H523" s="2" t="s">
        <v>351</v>
      </c>
      <c r="I523" s="2" t="s">
        <v>26</v>
      </c>
      <c r="J523" s="2" t="s">
        <v>27</v>
      </c>
      <c r="K523" s="2" t="s">
        <v>28</v>
      </c>
      <c r="L523" s="2" t="s">
        <v>29</v>
      </c>
      <c r="M523" s="2" t="s">
        <v>29</v>
      </c>
      <c r="N523" s="2" t="s">
        <v>29</v>
      </c>
      <c r="O523" s="2" t="s">
        <v>29</v>
      </c>
      <c r="P523" s="2" t="s">
        <v>2188</v>
      </c>
      <c r="Q523" s="4" t="str">
        <f>HYPERLINK("http://weibo.com/5386954379/Nmkd5hbfT")</f>
        <v>http://weibo.com/5386954379/Nmkd5hbfT</v>
      </c>
      <c r="R523" s="3" t="s">
        <v>2184</v>
      </c>
      <c r="S523" s="2" t="s">
        <v>31</v>
      </c>
      <c r="T523" t="s">
        <v>32</v>
      </c>
    </row>
    <row r="524" ht="23" customHeight="1" spans="1:20">
      <c r="A524" s="2">
        <v>523</v>
      </c>
      <c r="B524" s="3" t="s">
        <v>185</v>
      </c>
      <c r="C524" s="2" t="s">
        <v>2189</v>
      </c>
      <c r="D524" s="2" t="s">
        <v>35</v>
      </c>
      <c r="E524" s="2" t="s">
        <v>22</v>
      </c>
      <c r="F524" s="2" t="s">
        <v>2190</v>
      </c>
      <c r="G524" s="2" t="s">
        <v>2191</v>
      </c>
      <c r="H524" s="2" t="s">
        <v>97</v>
      </c>
      <c r="I524" s="2" t="s">
        <v>26</v>
      </c>
      <c r="J524" s="2" t="s">
        <v>27</v>
      </c>
      <c r="K524" s="2" t="s">
        <v>28</v>
      </c>
      <c r="L524" s="2" t="s">
        <v>29</v>
      </c>
      <c r="M524" s="2" t="s">
        <v>29</v>
      </c>
      <c r="N524" s="2" t="s">
        <v>29</v>
      </c>
      <c r="O524" s="2" t="s">
        <v>29</v>
      </c>
      <c r="P524" s="2" t="s">
        <v>2192</v>
      </c>
      <c r="Q524" s="4" t="str">
        <f>HYPERLINK("http://weibo.com/2643216407/NmkcNfFVb")</f>
        <v>http://weibo.com/2643216407/NmkcNfFVb</v>
      </c>
      <c r="R524" s="3" t="s">
        <v>185</v>
      </c>
      <c r="S524" s="2" t="s">
        <v>31</v>
      </c>
      <c r="T524" t="s">
        <v>32</v>
      </c>
    </row>
    <row r="525" ht="23" customHeight="1" spans="1:20">
      <c r="A525" s="2">
        <v>524</v>
      </c>
      <c r="B525" s="3" t="s">
        <v>2193</v>
      </c>
      <c r="C525" s="2" t="s">
        <v>2194</v>
      </c>
      <c r="D525" s="2" t="s">
        <v>21</v>
      </c>
      <c r="E525" s="2" t="s">
        <v>22</v>
      </c>
      <c r="F525" s="2" t="s">
        <v>2195</v>
      </c>
      <c r="G525" s="2" t="s">
        <v>2196</v>
      </c>
      <c r="H525" s="2" t="s">
        <v>717</v>
      </c>
      <c r="I525" s="2" t="s">
        <v>26</v>
      </c>
      <c r="J525" s="2" t="s">
        <v>27</v>
      </c>
      <c r="K525" s="2" t="s">
        <v>28</v>
      </c>
      <c r="L525" s="2" t="s">
        <v>29</v>
      </c>
      <c r="M525" s="2" t="s">
        <v>29</v>
      </c>
      <c r="N525" s="2" t="s">
        <v>29</v>
      </c>
      <c r="O525" s="2" t="s">
        <v>29</v>
      </c>
      <c r="P525" s="2" t="s">
        <v>309</v>
      </c>
      <c r="Q525" s="4" t="str">
        <f>HYPERLINK("http://weibo.com/5654466147/Nmkaapyak")</f>
        <v>http://weibo.com/5654466147/Nmkaapyak</v>
      </c>
      <c r="R525" s="3" t="s">
        <v>2193</v>
      </c>
      <c r="S525" s="2" t="s">
        <v>31</v>
      </c>
      <c r="T525" t="s">
        <v>32</v>
      </c>
    </row>
    <row r="526" ht="23" customHeight="1" spans="1:20">
      <c r="A526" s="2">
        <v>525</v>
      </c>
      <c r="B526" s="3" t="s">
        <v>2197</v>
      </c>
      <c r="C526" s="2" t="s">
        <v>2198</v>
      </c>
      <c r="D526" s="2" t="s">
        <v>21</v>
      </c>
      <c r="E526" s="2" t="s">
        <v>22</v>
      </c>
      <c r="F526" s="2" t="s">
        <v>2199</v>
      </c>
      <c r="G526" s="2" t="s">
        <v>2200</v>
      </c>
      <c r="H526" s="2" t="s">
        <v>205</v>
      </c>
      <c r="I526" s="2" t="s">
        <v>26</v>
      </c>
      <c r="J526" s="2" t="s">
        <v>27</v>
      </c>
      <c r="K526" s="2" t="s">
        <v>28</v>
      </c>
      <c r="L526" s="2" t="s">
        <v>29</v>
      </c>
      <c r="M526" s="2" t="s">
        <v>29</v>
      </c>
      <c r="N526" s="2" t="s">
        <v>29</v>
      </c>
      <c r="O526" s="2" t="s">
        <v>29</v>
      </c>
      <c r="P526" s="2" t="s">
        <v>930</v>
      </c>
      <c r="Q526" s="4" t="str">
        <f>HYPERLINK("http://weibo.com/5628756090/Nmk8I5YzU")</f>
        <v>http://weibo.com/5628756090/Nmk8I5YzU</v>
      </c>
      <c r="R526" s="3" t="s">
        <v>2197</v>
      </c>
      <c r="S526" s="2" t="s">
        <v>31</v>
      </c>
      <c r="T526" t="s">
        <v>32</v>
      </c>
    </row>
    <row r="527" ht="23" customHeight="1" spans="1:20">
      <c r="A527" s="2">
        <v>526</v>
      </c>
      <c r="B527" s="3" t="s">
        <v>2201</v>
      </c>
      <c r="C527" s="2" t="s">
        <v>2202</v>
      </c>
      <c r="D527" s="2" t="s">
        <v>35</v>
      </c>
      <c r="E527" s="2" t="s">
        <v>22</v>
      </c>
      <c r="F527" s="2" t="s">
        <v>2203</v>
      </c>
      <c r="G527" s="2" t="s">
        <v>2204</v>
      </c>
      <c r="H527" s="2" t="s">
        <v>176</v>
      </c>
      <c r="I527" s="2" t="s">
        <v>26</v>
      </c>
      <c r="J527" s="2" t="s">
        <v>27</v>
      </c>
      <c r="K527" s="2" t="s">
        <v>28</v>
      </c>
      <c r="L527" s="2" t="s">
        <v>29</v>
      </c>
      <c r="M527" s="2" t="s">
        <v>29</v>
      </c>
      <c r="N527" s="2" t="s">
        <v>29</v>
      </c>
      <c r="O527" s="2" t="s">
        <v>29</v>
      </c>
      <c r="P527" s="2" t="s">
        <v>677</v>
      </c>
      <c r="Q527" s="4" t="str">
        <f>HYPERLINK("http://weibo.com/6095359462/Nmk7B8l9d")</f>
        <v>http://weibo.com/6095359462/Nmk7B8l9d</v>
      </c>
      <c r="R527" s="3" t="s">
        <v>2201</v>
      </c>
      <c r="S527" s="2" t="s">
        <v>31</v>
      </c>
      <c r="T527" t="s">
        <v>32</v>
      </c>
    </row>
    <row r="528" ht="23" customHeight="1" spans="1:20">
      <c r="A528" s="2">
        <v>527</v>
      </c>
      <c r="B528" s="3" t="s">
        <v>2205</v>
      </c>
      <c r="C528" s="2" t="s">
        <v>2206</v>
      </c>
      <c r="D528" s="2" t="s">
        <v>21</v>
      </c>
      <c r="E528" s="2" t="s">
        <v>22</v>
      </c>
      <c r="F528" s="2" t="s">
        <v>2207</v>
      </c>
      <c r="G528" s="2" t="s">
        <v>2208</v>
      </c>
      <c r="H528" s="2" t="s">
        <v>211</v>
      </c>
      <c r="I528" s="2" t="s">
        <v>26</v>
      </c>
      <c r="J528" s="2" t="s">
        <v>27</v>
      </c>
      <c r="K528" s="2" t="s">
        <v>28</v>
      </c>
      <c r="L528" s="2" t="s">
        <v>29</v>
      </c>
      <c r="M528" s="2" t="s">
        <v>29</v>
      </c>
      <c r="N528" s="2" t="s">
        <v>29</v>
      </c>
      <c r="O528" s="2" t="s">
        <v>29</v>
      </c>
      <c r="P528" s="2" t="s">
        <v>804</v>
      </c>
      <c r="Q528" s="4" t="str">
        <f>HYPERLINK("http://weibo.com/7283238354/Nmk7waf5Z")</f>
        <v>http://weibo.com/7283238354/Nmk7waf5Z</v>
      </c>
      <c r="R528" s="3" t="s">
        <v>2205</v>
      </c>
      <c r="S528" s="2" t="s">
        <v>31</v>
      </c>
      <c r="T528" t="s">
        <v>32</v>
      </c>
    </row>
    <row r="529" ht="23" customHeight="1" spans="1:20">
      <c r="A529" s="2">
        <v>528</v>
      </c>
      <c r="B529" s="3" t="s">
        <v>46</v>
      </c>
      <c r="C529" s="2" t="s">
        <v>2209</v>
      </c>
      <c r="D529" s="2" t="s">
        <v>35</v>
      </c>
      <c r="E529" s="2" t="s">
        <v>22</v>
      </c>
      <c r="F529" s="2" t="s">
        <v>2210</v>
      </c>
      <c r="G529" s="2" t="s">
        <v>2211</v>
      </c>
      <c r="H529" s="2" t="s">
        <v>38</v>
      </c>
      <c r="I529" s="2" t="s">
        <v>26</v>
      </c>
      <c r="J529" s="2" t="s">
        <v>27</v>
      </c>
      <c r="K529" s="2" t="s">
        <v>28</v>
      </c>
      <c r="L529" s="2" t="s">
        <v>29</v>
      </c>
      <c r="M529" s="2" t="s">
        <v>29</v>
      </c>
      <c r="N529" s="2" t="s">
        <v>29</v>
      </c>
      <c r="O529" s="2" t="s">
        <v>29</v>
      </c>
      <c r="P529" s="2" t="s">
        <v>2212</v>
      </c>
      <c r="Q529" s="4" t="str">
        <f>HYPERLINK("http://weibo.com/6465652208/Nmk7flNs4")</f>
        <v>http://weibo.com/6465652208/Nmk7flNs4</v>
      </c>
      <c r="R529" s="3" t="s">
        <v>46</v>
      </c>
      <c r="S529" s="2" t="s">
        <v>31</v>
      </c>
      <c r="T529" t="s">
        <v>32</v>
      </c>
    </row>
    <row r="530" ht="23" customHeight="1" spans="1:20">
      <c r="A530" s="2">
        <v>529</v>
      </c>
      <c r="B530" s="3" t="s">
        <v>1201</v>
      </c>
      <c r="C530" s="2" t="s">
        <v>2213</v>
      </c>
      <c r="D530" s="2" t="s">
        <v>35</v>
      </c>
      <c r="E530" s="2" t="s">
        <v>22</v>
      </c>
      <c r="F530" s="2" t="s">
        <v>2214</v>
      </c>
      <c r="G530" s="2" t="s">
        <v>2215</v>
      </c>
      <c r="H530" s="2" t="s">
        <v>38</v>
      </c>
      <c r="I530" s="2" t="s">
        <v>26</v>
      </c>
      <c r="J530" s="2" t="s">
        <v>27</v>
      </c>
      <c r="K530" s="2" t="s">
        <v>28</v>
      </c>
      <c r="L530" s="2" t="s">
        <v>29</v>
      </c>
      <c r="M530" s="2" t="s">
        <v>29</v>
      </c>
      <c r="N530" s="2" t="s">
        <v>29</v>
      </c>
      <c r="O530" s="2" t="s">
        <v>29</v>
      </c>
      <c r="P530" s="2" t="s">
        <v>2216</v>
      </c>
      <c r="Q530" s="4" t="str">
        <f>HYPERLINK("http://weibo.com/1983800147/Nmk5Fykte")</f>
        <v>http://weibo.com/1983800147/Nmk5Fykte</v>
      </c>
      <c r="R530" s="3" t="s">
        <v>1201</v>
      </c>
      <c r="S530" s="2" t="s">
        <v>31</v>
      </c>
      <c r="T530" t="s">
        <v>32</v>
      </c>
    </row>
    <row r="531" ht="23" customHeight="1" spans="1:20">
      <c r="A531" s="2">
        <v>530</v>
      </c>
      <c r="B531" s="3" t="s">
        <v>185</v>
      </c>
      <c r="C531" s="2" t="s">
        <v>2217</v>
      </c>
      <c r="D531" s="2" t="s">
        <v>35</v>
      </c>
      <c r="E531" s="2" t="s">
        <v>22</v>
      </c>
      <c r="F531" s="2" t="s">
        <v>2218</v>
      </c>
      <c r="G531" s="2" t="s">
        <v>2219</v>
      </c>
      <c r="H531" s="2" t="s">
        <v>176</v>
      </c>
      <c r="I531" s="2" t="s">
        <v>26</v>
      </c>
      <c r="J531" s="2" t="s">
        <v>27</v>
      </c>
      <c r="K531" s="2" t="s">
        <v>28</v>
      </c>
      <c r="L531" s="2" t="s">
        <v>29</v>
      </c>
      <c r="M531" s="2" t="s">
        <v>29</v>
      </c>
      <c r="N531" s="2" t="s">
        <v>29</v>
      </c>
      <c r="O531" s="2" t="s">
        <v>29</v>
      </c>
      <c r="P531" s="2" t="s">
        <v>2220</v>
      </c>
      <c r="Q531" s="4" t="str">
        <f>HYPERLINK("http://weibo.com/6008258895/NmjXP8peA")</f>
        <v>http://weibo.com/6008258895/NmjXP8peA</v>
      </c>
      <c r="R531" s="3" t="s">
        <v>185</v>
      </c>
      <c r="S531" s="2" t="s">
        <v>31</v>
      </c>
      <c r="T531" t="s">
        <v>32</v>
      </c>
    </row>
    <row r="532" ht="23" customHeight="1" spans="1:20">
      <c r="A532" s="2">
        <v>531</v>
      </c>
      <c r="B532" s="3" t="s">
        <v>1283</v>
      </c>
      <c r="C532" s="2" t="s">
        <v>2221</v>
      </c>
      <c r="D532" s="2" t="s">
        <v>35</v>
      </c>
      <c r="E532" s="2" t="s">
        <v>22</v>
      </c>
      <c r="F532" s="2" t="s">
        <v>2222</v>
      </c>
      <c r="G532" s="2" t="s">
        <v>2223</v>
      </c>
      <c r="H532" s="2" t="s">
        <v>25</v>
      </c>
      <c r="I532" s="2" t="s">
        <v>26</v>
      </c>
      <c r="J532" s="2" t="s">
        <v>27</v>
      </c>
      <c r="K532" s="2" t="s">
        <v>28</v>
      </c>
      <c r="L532" s="2" t="s">
        <v>29</v>
      </c>
      <c r="M532" s="2" t="s">
        <v>29</v>
      </c>
      <c r="N532" s="2" t="s">
        <v>29</v>
      </c>
      <c r="O532" s="2" t="s">
        <v>29</v>
      </c>
      <c r="P532" s="2" t="s">
        <v>347</v>
      </c>
      <c r="Q532" s="4" t="str">
        <f>HYPERLINK("http://weibo.com/6505052810/NmjXGhyzy")</f>
        <v>http://weibo.com/6505052810/NmjXGhyzy</v>
      </c>
      <c r="R532" s="3" t="s">
        <v>1283</v>
      </c>
      <c r="S532" s="2" t="s">
        <v>31</v>
      </c>
      <c r="T532" t="s">
        <v>32</v>
      </c>
    </row>
    <row r="533" ht="23" customHeight="1" spans="1:20">
      <c r="A533" s="2">
        <v>532</v>
      </c>
      <c r="B533" s="3" t="s">
        <v>46</v>
      </c>
      <c r="C533" s="2" t="s">
        <v>2224</v>
      </c>
      <c r="D533" s="2" t="s">
        <v>35</v>
      </c>
      <c r="E533" s="2" t="s">
        <v>22</v>
      </c>
      <c r="F533" s="2" t="s">
        <v>2225</v>
      </c>
      <c r="G533" s="2" t="s">
        <v>2226</v>
      </c>
      <c r="H533" s="2" t="s">
        <v>103</v>
      </c>
      <c r="I533" s="2" t="s">
        <v>26</v>
      </c>
      <c r="J533" s="2" t="s">
        <v>27</v>
      </c>
      <c r="K533" s="2" t="s">
        <v>28</v>
      </c>
      <c r="L533" s="2" t="s">
        <v>29</v>
      </c>
      <c r="M533" s="2" t="s">
        <v>29</v>
      </c>
      <c r="N533" s="2" t="s">
        <v>29</v>
      </c>
      <c r="O533" s="2" t="s">
        <v>29</v>
      </c>
      <c r="P533" s="2" t="s">
        <v>177</v>
      </c>
      <c r="Q533" s="4" t="str">
        <f>HYPERLINK("http://weibo.com/6461428289/NmjXf3exh")</f>
        <v>http://weibo.com/6461428289/NmjXf3exh</v>
      </c>
      <c r="R533" s="3" t="s">
        <v>46</v>
      </c>
      <c r="S533" s="2" t="s">
        <v>31</v>
      </c>
      <c r="T533" t="s">
        <v>32</v>
      </c>
    </row>
    <row r="534" ht="23" customHeight="1" spans="1:20">
      <c r="A534" s="2">
        <v>533</v>
      </c>
      <c r="B534" s="3" t="s">
        <v>57</v>
      </c>
      <c r="C534" s="2" t="s">
        <v>2227</v>
      </c>
      <c r="D534" s="2" t="s">
        <v>35</v>
      </c>
      <c r="E534" s="2" t="s">
        <v>22</v>
      </c>
      <c r="F534" s="2" t="s">
        <v>2228</v>
      </c>
      <c r="G534" s="2" t="s">
        <v>2229</v>
      </c>
      <c r="H534" s="2" t="s">
        <v>38</v>
      </c>
      <c r="I534" s="2" t="s">
        <v>26</v>
      </c>
      <c r="J534" s="2" t="s">
        <v>27</v>
      </c>
      <c r="K534" s="2" t="s">
        <v>28</v>
      </c>
      <c r="L534" s="2" t="s">
        <v>29</v>
      </c>
      <c r="M534" s="2" t="s">
        <v>29</v>
      </c>
      <c r="N534" s="2" t="s">
        <v>29</v>
      </c>
      <c r="O534" s="2" t="s">
        <v>29</v>
      </c>
      <c r="P534" s="2" t="s">
        <v>2230</v>
      </c>
      <c r="Q534" s="4" t="str">
        <f>HYPERLINK("http://weibo.com/6305690901/NmjX2iwGq")</f>
        <v>http://weibo.com/6305690901/NmjX2iwGq</v>
      </c>
      <c r="R534" s="3" t="s">
        <v>57</v>
      </c>
      <c r="S534" s="2" t="s">
        <v>31</v>
      </c>
      <c r="T534" t="s">
        <v>32</v>
      </c>
    </row>
    <row r="535" ht="23" customHeight="1" spans="1:20">
      <c r="A535" s="2">
        <v>534</v>
      </c>
      <c r="B535" s="3" t="s">
        <v>46</v>
      </c>
      <c r="C535" s="2" t="s">
        <v>2231</v>
      </c>
      <c r="D535" s="2" t="s">
        <v>35</v>
      </c>
      <c r="E535" s="2" t="s">
        <v>22</v>
      </c>
      <c r="F535" s="2" t="s">
        <v>2232</v>
      </c>
      <c r="G535" s="2" t="s">
        <v>2233</v>
      </c>
      <c r="H535" s="2" t="s">
        <v>205</v>
      </c>
      <c r="I535" s="2" t="s">
        <v>26</v>
      </c>
      <c r="J535" s="2" t="s">
        <v>27</v>
      </c>
      <c r="K535" s="2" t="s">
        <v>28</v>
      </c>
      <c r="L535" s="2" t="s">
        <v>29</v>
      </c>
      <c r="M535" s="2" t="s">
        <v>29</v>
      </c>
      <c r="N535" s="2" t="s">
        <v>29</v>
      </c>
      <c r="O535" s="2" t="s">
        <v>29</v>
      </c>
      <c r="P535" s="2" t="s">
        <v>300</v>
      </c>
      <c r="Q535" s="4" t="str">
        <f>HYPERLINK("http://weibo.com/7447850268/NmjSiFRJc")</f>
        <v>http://weibo.com/7447850268/NmjSiFRJc</v>
      </c>
      <c r="R535" s="3" t="s">
        <v>46</v>
      </c>
      <c r="S535" s="2" t="s">
        <v>31</v>
      </c>
      <c r="T535" t="s">
        <v>32</v>
      </c>
    </row>
    <row r="536" ht="23" customHeight="1" spans="1:20">
      <c r="A536" s="2">
        <v>535</v>
      </c>
      <c r="B536" s="3" t="s">
        <v>2234</v>
      </c>
      <c r="C536" s="2" t="s">
        <v>2235</v>
      </c>
      <c r="D536" s="2" t="s">
        <v>21</v>
      </c>
      <c r="E536" s="2" t="s">
        <v>22</v>
      </c>
      <c r="F536" s="2" t="s">
        <v>2236</v>
      </c>
      <c r="G536" s="2" t="s">
        <v>2237</v>
      </c>
      <c r="H536" s="2" t="s">
        <v>376</v>
      </c>
      <c r="I536" s="2" t="s">
        <v>26</v>
      </c>
      <c r="J536" s="2" t="s">
        <v>27</v>
      </c>
      <c r="K536" s="2" t="s">
        <v>28</v>
      </c>
      <c r="L536" s="2" t="s">
        <v>29</v>
      </c>
      <c r="M536" s="2" t="s">
        <v>29</v>
      </c>
      <c r="N536" s="2" t="s">
        <v>29</v>
      </c>
      <c r="O536" s="2" t="s">
        <v>29</v>
      </c>
      <c r="P536" s="2" t="s">
        <v>1155</v>
      </c>
      <c r="Q536" s="4" t="str">
        <f>HYPERLINK("http://weibo.com/5856781475/NmjRRuPLj")</f>
        <v>http://weibo.com/5856781475/NmjRRuPLj</v>
      </c>
      <c r="R536" s="3" t="s">
        <v>2234</v>
      </c>
      <c r="S536" s="2" t="s">
        <v>31</v>
      </c>
      <c r="T536" t="s">
        <v>32</v>
      </c>
    </row>
    <row r="537" ht="23" customHeight="1" spans="1:20">
      <c r="A537" s="2">
        <v>536</v>
      </c>
      <c r="B537" s="3" t="s">
        <v>359</v>
      </c>
      <c r="C537" s="2" t="s">
        <v>2238</v>
      </c>
      <c r="D537" s="2" t="s">
        <v>35</v>
      </c>
      <c r="E537" s="2" t="s">
        <v>22</v>
      </c>
      <c r="F537" s="2" t="s">
        <v>2239</v>
      </c>
      <c r="G537" s="2" t="s">
        <v>2240</v>
      </c>
      <c r="H537" s="2" t="s">
        <v>38</v>
      </c>
      <c r="I537" s="2" t="s">
        <v>26</v>
      </c>
      <c r="J537" s="2" t="s">
        <v>27</v>
      </c>
      <c r="K537" s="2" t="s">
        <v>28</v>
      </c>
      <c r="L537" s="2" t="s">
        <v>29</v>
      </c>
      <c r="M537" s="2" t="s">
        <v>29</v>
      </c>
      <c r="N537" s="2" t="s">
        <v>29</v>
      </c>
      <c r="O537" s="2" t="s">
        <v>29</v>
      </c>
      <c r="P537" s="2" t="s">
        <v>2241</v>
      </c>
      <c r="Q537" s="4" t="str">
        <f>HYPERLINK("http://weibo.com/2040347141/NmjOeeoLv")</f>
        <v>http://weibo.com/2040347141/NmjOeeoLv</v>
      </c>
      <c r="R537" s="3" t="s">
        <v>359</v>
      </c>
      <c r="S537" s="2" t="s">
        <v>31</v>
      </c>
      <c r="T537" t="s">
        <v>32</v>
      </c>
    </row>
    <row r="538" ht="23" customHeight="1" spans="1:20">
      <c r="A538" s="2">
        <v>537</v>
      </c>
      <c r="B538" s="3" t="s">
        <v>2242</v>
      </c>
      <c r="C538" s="2" t="s">
        <v>2243</v>
      </c>
      <c r="D538" s="2" t="s">
        <v>21</v>
      </c>
      <c r="E538" s="2" t="s">
        <v>22</v>
      </c>
      <c r="F538" s="2" t="s">
        <v>2244</v>
      </c>
      <c r="G538" s="2" t="s">
        <v>2245</v>
      </c>
      <c r="H538" s="2" t="s">
        <v>211</v>
      </c>
      <c r="I538" s="2" t="s">
        <v>26</v>
      </c>
      <c r="J538" s="2" t="s">
        <v>27</v>
      </c>
      <c r="K538" s="2" t="s">
        <v>28</v>
      </c>
      <c r="L538" s="2" t="s">
        <v>29</v>
      </c>
      <c r="M538" s="2" t="s">
        <v>29</v>
      </c>
      <c r="N538" s="2" t="s">
        <v>29</v>
      </c>
      <c r="O538" s="2" t="s">
        <v>29</v>
      </c>
      <c r="P538" s="2" t="s">
        <v>601</v>
      </c>
      <c r="Q538" s="4" t="str">
        <f>HYPERLINK("http://weibo.com/5650956062/NmjOcveCg")</f>
        <v>http://weibo.com/5650956062/NmjOcveCg</v>
      </c>
      <c r="R538" s="3" t="s">
        <v>2242</v>
      </c>
      <c r="S538" s="2" t="s">
        <v>31</v>
      </c>
      <c r="T538" t="s">
        <v>32</v>
      </c>
    </row>
    <row r="539" ht="23" customHeight="1" spans="1:20">
      <c r="A539" s="2">
        <v>538</v>
      </c>
      <c r="B539" s="3" t="s">
        <v>2246</v>
      </c>
      <c r="C539" s="2" t="s">
        <v>2247</v>
      </c>
      <c r="D539" s="2" t="s">
        <v>21</v>
      </c>
      <c r="E539" s="2" t="s">
        <v>22</v>
      </c>
      <c r="F539" s="2" t="s">
        <v>2248</v>
      </c>
      <c r="G539" s="2" t="s">
        <v>2249</v>
      </c>
      <c r="H539" s="2" t="s">
        <v>38</v>
      </c>
      <c r="I539" s="2" t="s">
        <v>26</v>
      </c>
      <c r="J539" s="2" t="s">
        <v>27</v>
      </c>
      <c r="K539" s="2" t="s">
        <v>28</v>
      </c>
      <c r="L539" s="2" t="s">
        <v>29</v>
      </c>
      <c r="M539" s="2" t="s">
        <v>29</v>
      </c>
      <c r="N539" s="2" t="s">
        <v>29</v>
      </c>
      <c r="O539" s="2" t="s">
        <v>29</v>
      </c>
      <c r="P539" s="2" t="s">
        <v>281</v>
      </c>
      <c r="Q539" s="4" t="str">
        <f>HYPERLINK("http://weibo.com/2646722707/NmjLuBu5J")</f>
        <v>http://weibo.com/2646722707/NmjLuBu5J</v>
      </c>
      <c r="R539" s="3" t="s">
        <v>2246</v>
      </c>
      <c r="S539" s="2" t="s">
        <v>31</v>
      </c>
      <c r="T539" t="s">
        <v>32</v>
      </c>
    </row>
    <row r="540" ht="23" customHeight="1" spans="1:20">
      <c r="A540" s="2">
        <v>539</v>
      </c>
      <c r="B540" s="3" t="s">
        <v>194</v>
      </c>
      <c r="C540" s="2" t="s">
        <v>2250</v>
      </c>
      <c r="D540" s="2" t="s">
        <v>35</v>
      </c>
      <c r="E540" s="2" t="s">
        <v>22</v>
      </c>
      <c r="F540" s="2" t="s">
        <v>2251</v>
      </c>
      <c r="G540" s="2" t="s">
        <v>2252</v>
      </c>
      <c r="H540" s="2" t="s">
        <v>255</v>
      </c>
      <c r="I540" s="2" t="s">
        <v>26</v>
      </c>
      <c r="J540" s="2" t="s">
        <v>27</v>
      </c>
      <c r="K540" s="2" t="s">
        <v>28</v>
      </c>
      <c r="L540" s="2" t="s">
        <v>29</v>
      </c>
      <c r="M540" s="2" t="s">
        <v>29</v>
      </c>
      <c r="N540" s="2" t="s">
        <v>29</v>
      </c>
      <c r="O540" s="2" t="s">
        <v>29</v>
      </c>
      <c r="P540" s="2" t="s">
        <v>981</v>
      </c>
      <c r="Q540" s="4" t="str">
        <f>HYPERLINK("http://weibo.com/6969126673/NmjKznCHF")</f>
        <v>http://weibo.com/6969126673/NmjKznCHF</v>
      </c>
      <c r="R540" s="3" t="s">
        <v>194</v>
      </c>
      <c r="S540" s="2" t="s">
        <v>31</v>
      </c>
      <c r="T540" t="s">
        <v>32</v>
      </c>
    </row>
    <row r="541" ht="23" customHeight="1" spans="1:20">
      <c r="A541" s="2">
        <v>540</v>
      </c>
      <c r="B541" s="3" t="s">
        <v>57</v>
      </c>
      <c r="C541" s="2" t="s">
        <v>2253</v>
      </c>
      <c r="D541" s="2" t="s">
        <v>35</v>
      </c>
      <c r="E541" s="2" t="s">
        <v>22</v>
      </c>
      <c r="F541" s="2" t="s">
        <v>2254</v>
      </c>
      <c r="G541" s="2" t="s">
        <v>2255</v>
      </c>
      <c r="H541" s="2" t="s">
        <v>25</v>
      </c>
      <c r="I541" s="2" t="s">
        <v>26</v>
      </c>
      <c r="J541" s="2" t="s">
        <v>27</v>
      </c>
      <c r="K541" s="2" t="s">
        <v>28</v>
      </c>
      <c r="L541" s="2" t="s">
        <v>29</v>
      </c>
      <c r="M541" s="2" t="s">
        <v>29</v>
      </c>
      <c r="N541" s="2" t="s">
        <v>29</v>
      </c>
      <c r="O541" s="2" t="s">
        <v>29</v>
      </c>
      <c r="P541" s="2" t="s">
        <v>226</v>
      </c>
      <c r="Q541" s="4" t="str">
        <f>HYPERLINK("http://weibo.com/6329442751/NmjGwu4tB")</f>
        <v>http://weibo.com/6329442751/NmjGwu4tB</v>
      </c>
      <c r="R541" s="3" t="s">
        <v>57</v>
      </c>
      <c r="S541" s="2" t="s">
        <v>31</v>
      </c>
      <c r="T541" t="s">
        <v>32</v>
      </c>
    </row>
    <row r="542" ht="23" customHeight="1" spans="1:20">
      <c r="A542" s="2">
        <v>541</v>
      </c>
      <c r="B542" s="3" t="s">
        <v>2256</v>
      </c>
      <c r="C542" s="2" t="s">
        <v>2257</v>
      </c>
      <c r="D542" s="2" t="s">
        <v>21</v>
      </c>
      <c r="E542" s="2" t="s">
        <v>22</v>
      </c>
      <c r="F542" s="2" t="s">
        <v>2258</v>
      </c>
      <c r="G542" s="2" t="s">
        <v>2259</v>
      </c>
      <c r="H542" s="2" t="s">
        <v>25</v>
      </c>
      <c r="I542" s="2" t="s">
        <v>26</v>
      </c>
      <c r="J542" s="2" t="s">
        <v>27</v>
      </c>
      <c r="K542" s="2" t="s">
        <v>28</v>
      </c>
      <c r="L542" s="2" t="s">
        <v>29</v>
      </c>
      <c r="M542" s="2" t="s">
        <v>29</v>
      </c>
      <c r="N542" s="2" t="s">
        <v>29</v>
      </c>
      <c r="O542" s="2" t="s">
        <v>29</v>
      </c>
      <c r="P542" s="2" t="s">
        <v>2260</v>
      </c>
      <c r="Q542" s="4" t="str">
        <f>HYPERLINK("http://weibo.com/5492509619/NmjG21WU9")</f>
        <v>http://weibo.com/5492509619/NmjG21WU9</v>
      </c>
      <c r="R542" s="3" t="s">
        <v>2256</v>
      </c>
      <c r="S542" s="2" t="s">
        <v>31</v>
      </c>
      <c r="T542" t="s">
        <v>32</v>
      </c>
    </row>
    <row r="543" ht="23" customHeight="1" spans="1:20">
      <c r="A543" s="2">
        <v>542</v>
      </c>
      <c r="B543" s="3" t="s">
        <v>33</v>
      </c>
      <c r="C543" s="2" t="s">
        <v>2261</v>
      </c>
      <c r="D543" s="2" t="s">
        <v>35</v>
      </c>
      <c r="E543" s="2" t="s">
        <v>22</v>
      </c>
      <c r="F543" s="2" t="s">
        <v>2262</v>
      </c>
      <c r="G543" s="2" t="s">
        <v>2263</v>
      </c>
      <c r="H543" s="2" t="s">
        <v>176</v>
      </c>
      <c r="I543" s="2" t="s">
        <v>26</v>
      </c>
      <c r="J543" s="2" t="s">
        <v>27</v>
      </c>
      <c r="K543" s="2" t="s">
        <v>28</v>
      </c>
      <c r="L543" s="2" t="s">
        <v>29</v>
      </c>
      <c r="M543" s="2" t="s">
        <v>29</v>
      </c>
      <c r="N543" s="2" t="s">
        <v>29</v>
      </c>
      <c r="O543" s="2" t="s">
        <v>29</v>
      </c>
      <c r="P543" s="2" t="s">
        <v>114</v>
      </c>
      <c r="Q543" s="4" t="str">
        <f>HYPERLINK("http://weibo.com/6134970684/NmjFsfsLd")</f>
        <v>http://weibo.com/6134970684/NmjFsfsLd</v>
      </c>
      <c r="R543" s="3" t="s">
        <v>33</v>
      </c>
      <c r="S543" s="2" t="s">
        <v>31</v>
      </c>
      <c r="T543" t="s">
        <v>32</v>
      </c>
    </row>
    <row r="544" ht="23" customHeight="1" spans="1:20">
      <c r="A544" s="2">
        <v>543</v>
      </c>
      <c r="B544" s="3" t="s">
        <v>46</v>
      </c>
      <c r="C544" s="2" t="s">
        <v>2264</v>
      </c>
      <c r="D544" s="2" t="s">
        <v>35</v>
      </c>
      <c r="E544" s="2" t="s">
        <v>22</v>
      </c>
      <c r="F544" s="2" t="s">
        <v>2265</v>
      </c>
      <c r="G544" s="2" t="s">
        <v>2266</v>
      </c>
      <c r="H544" s="2" t="s">
        <v>128</v>
      </c>
      <c r="I544" s="2" t="s">
        <v>26</v>
      </c>
      <c r="J544" s="2" t="s">
        <v>27</v>
      </c>
      <c r="K544" s="2" t="s">
        <v>28</v>
      </c>
      <c r="L544" s="2" t="s">
        <v>29</v>
      </c>
      <c r="M544" s="2" t="s">
        <v>29</v>
      </c>
      <c r="N544" s="2" t="s">
        <v>29</v>
      </c>
      <c r="O544" s="2" t="s">
        <v>29</v>
      </c>
      <c r="P544" s="2" t="s">
        <v>29</v>
      </c>
      <c r="Q544" s="4" t="str">
        <f>HYPERLINK("http://weibo.com/7766436546/NmjEeEWmC")</f>
        <v>http://weibo.com/7766436546/NmjEeEWmC</v>
      </c>
      <c r="R544" s="3" t="s">
        <v>46</v>
      </c>
      <c r="S544" s="2" t="s">
        <v>31</v>
      </c>
      <c r="T544" t="s">
        <v>32</v>
      </c>
    </row>
    <row r="545" ht="23" customHeight="1" spans="1:20">
      <c r="A545" s="2">
        <v>544</v>
      </c>
      <c r="B545" s="3" t="s">
        <v>150</v>
      </c>
      <c r="C545" s="2" t="s">
        <v>2267</v>
      </c>
      <c r="D545" s="2" t="s">
        <v>35</v>
      </c>
      <c r="E545" s="2" t="s">
        <v>22</v>
      </c>
      <c r="F545" s="2" t="s">
        <v>2268</v>
      </c>
      <c r="G545" s="2" t="s">
        <v>2269</v>
      </c>
      <c r="H545" s="2" t="s">
        <v>235</v>
      </c>
      <c r="I545" s="2" t="s">
        <v>26</v>
      </c>
      <c r="J545" s="2" t="s">
        <v>27</v>
      </c>
      <c r="K545" s="2" t="s">
        <v>28</v>
      </c>
      <c r="L545" s="2" t="s">
        <v>29</v>
      </c>
      <c r="M545" s="2" t="s">
        <v>29</v>
      </c>
      <c r="N545" s="2" t="s">
        <v>29</v>
      </c>
      <c r="O545" s="2" t="s">
        <v>29</v>
      </c>
      <c r="P545" s="2" t="s">
        <v>71</v>
      </c>
      <c r="Q545" s="4" t="str">
        <f>HYPERLINK("http://weibo.com/7565428224/NmjCNpClz")</f>
        <v>http://weibo.com/7565428224/NmjCNpClz</v>
      </c>
      <c r="R545" s="3" t="s">
        <v>150</v>
      </c>
      <c r="S545" s="2" t="s">
        <v>31</v>
      </c>
      <c r="T545" t="s">
        <v>32</v>
      </c>
    </row>
    <row r="546" ht="23" customHeight="1" spans="1:20">
      <c r="A546" s="2">
        <v>545</v>
      </c>
      <c r="B546" s="3" t="s">
        <v>46</v>
      </c>
      <c r="C546" s="2" t="s">
        <v>2270</v>
      </c>
      <c r="D546" s="2" t="s">
        <v>35</v>
      </c>
      <c r="E546" s="2" t="s">
        <v>22</v>
      </c>
      <c r="F546" s="2" t="s">
        <v>2271</v>
      </c>
      <c r="G546" s="2" t="s">
        <v>2272</v>
      </c>
      <c r="H546" s="2" t="s">
        <v>717</v>
      </c>
      <c r="I546" s="2" t="s">
        <v>26</v>
      </c>
      <c r="J546" s="2" t="s">
        <v>27</v>
      </c>
      <c r="K546" s="2" t="s">
        <v>28</v>
      </c>
      <c r="L546" s="2" t="s">
        <v>29</v>
      </c>
      <c r="M546" s="2" t="s">
        <v>29</v>
      </c>
      <c r="N546" s="2" t="s">
        <v>29</v>
      </c>
      <c r="O546" s="2" t="s">
        <v>29</v>
      </c>
      <c r="P546" s="2" t="s">
        <v>2273</v>
      </c>
      <c r="Q546" s="4" t="str">
        <f>HYPERLINK("http://weibo.com/1699700580/NmjBEdZYJ")</f>
        <v>http://weibo.com/1699700580/NmjBEdZYJ</v>
      </c>
      <c r="R546" s="3" t="s">
        <v>46</v>
      </c>
      <c r="S546" s="2" t="s">
        <v>31</v>
      </c>
      <c r="T546" t="s">
        <v>32</v>
      </c>
    </row>
    <row r="547" ht="23" customHeight="1" spans="1:20">
      <c r="A547" s="2">
        <v>546</v>
      </c>
      <c r="B547" s="3" t="s">
        <v>2274</v>
      </c>
      <c r="C547" s="2" t="s">
        <v>2275</v>
      </c>
      <c r="D547" s="2" t="s">
        <v>21</v>
      </c>
      <c r="E547" s="2" t="s">
        <v>22</v>
      </c>
      <c r="F547" s="2" t="s">
        <v>2276</v>
      </c>
      <c r="G547" s="2" t="s">
        <v>2277</v>
      </c>
      <c r="H547" s="2" t="s">
        <v>103</v>
      </c>
      <c r="I547" s="2" t="s">
        <v>26</v>
      </c>
      <c r="J547" s="2" t="s">
        <v>27</v>
      </c>
      <c r="K547" s="2" t="s">
        <v>28</v>
      </c>
      <c r="L547" s="2" t="s">
        <v>29</v>
      </c>
      <c r="M547" s="2" t="s">
        <v>29</v>
      </c>
      <c r="N547" s="2" t="s">
        <v>29</v>
      </c>
      <c r="O547" s="2" t="s">
        <v>29</v>
      </c>
      <c r="P547" s="2" t="s">
        <v>2278</v>
      </c>
      <c r="Q547" s="4" t="str">
        <f>HYPERLINK("http://weibo.com/1772276234/NmjBr9v3J")</f>
        <v>http://weibo.com/1772276234/NmjBr9v3J</v>
      </c>
      <c r="R547" s="3" t="s">
        <v>2274</v>
      </c>
      <c r="S547" s="2" t="s">
        <v>31</v>
      </c>
      <c r="T547" t="s">
        <v>32</v>
      </c>
    </row>
    <row r="548" ht="23" customHeight="1" spans="1:20">
      <c r="A548" s="2">
        <v>547</v>
      </c>
      <c r="B548" s="3" t="s">
        <v>194</v>
      </c>
      <c r="C548" s="2" t="s">
        <v>2279</v>
      </c>
      <c r="D548" s="2" t="s">
        <v>35</v>
      </c>
      <c r="E548" s="2" t="s">
        <v>22</v>
      </c>
      <c r="F548" s="2" t="s">
        <v>2280</v>
      </c>
      <c r="G548" s="2" t="s">
        <v>2281</v>
      </c>
      <c r="H548" s="2" t="s">
        <v>128</v>
      </c>
      <c r="I548" s="2" t="s">
        <v>26</v>
      </c>
      <c r="J548" s="2" t="s">
        <v>27</v>
      </c>
      <c r="K548" s="2" t="s">
        <v>28</v>
      </c>
      <c r="L548" s="2" t="s">
        <v>29</v>
      </c>
      <c r="M548" s="2" t="s">
        <v>29</v>
      </c>
      <c r="N548" s="2" t="s">
        <v>29</v>
      </c>
      <c r="O548" s="2" t="s">
        <v>29</v>
      </c>
      <c r="P548" s="2" t="s">
        <v>250</v>
      </c>
      <c r="Q548" s="4" t="str">
        <f>HYPERLINK("http://weibo.com/7295131179/NmjANzLZJ")</f>
        <v>http://weibo.com/7295131179/NmjANzLZJ</v>
      </c>
      <c r="R548" s="3" t="s">
        <v>194</v>
      </c>
      <c r="S548" s="2" t="s">
        <v>31</v>
      </c>
      <c r="T548" t="s">
        <v>32</v>
      </c>
    </row>
    <row r="549" ht="23" customHeight="1" spans="1:20">
      <c r="A549" s="2">
        <v>548</v>
      </c>
      <c r="B549" s="3" t="s">
        <v>33</v>
      </c>
      <c r="C549" s="2" t="s">
        <v>2282</v>
      </c>
      <c r="D549" s="2" t="s">
        <v>35</v>
      </c>
      <c r="E549" s="2" t="s">
        <v>22</v>
      </c>
      <c r="F549" s="2" t="s">
        <v>2283</v>
      </c>
      <c r="G549" s="2" t="s">
        <v>2284</v>
      </c>
      <c r="H549" s="2" t="s">
        <v>376</v>
      </c>
      <c r="I549" s="2" t="s">
        <v>26</v>
      </c>
      <c r="J549" s="2" t="s">
        <v>27</v>
      </c>
      <c r="K549" s="2" t="s">
        <v>28</v>
      </c>
      <c r="L549" s="2" t="s">
        <v>29</v>
      </c>
      <c r="M549" s="2" t="s">
        <v>29</v>
      </c>
      <c r="N549" s="2" t="s">
        <v>29</v>
      </c>
      <c r="O549" s="2" t="s">
        <v>29</v>
      </c>
      <c r="P549" s="2" t="s">
        <v>930</v>
      </c>
      <c r="Q549" s="4" t="str">
        <f>HYPERLINK("http://weibo.com/6068673750/NmjAmnDPS")</f>
        <v>http://weibo.com/6068673750/NmjAmnDPS</v>
      </c>
      <c r="R549" s="3" t="s">
        <v>33</v>
      </c>
      <c r="S549" s="2" t="s">
        <v>31</v>
      </c>
      <c r="T549" t="s">
        <v>32</v>
      </c>
    </row>
    <row r="550" ht="23" customHeight="1" spans="1:20">
      <c r="A550" s="2">
        <v>549</v>
      </c>
      <c r="B550" s="3" t="s">
        <v>2285</v>
      </c>
      <c r="C550" s="2" t="s">
        <v>2286</v>
      </c>
      <c r="D550" s="2" t="s">
        <v>21</v>
      </c>
      <c r="E550" s="2" t="s">
        <v>22</v>
      </c>
      <c r="F550" s="2" t="s">
        <v>2287</v>
      </c>
      <c r="G550" s="2" t="s">
        <v>2288</v>
      </c>
      <c r="H550" s="2" t="s">
        <v>376</v>
      </c>
      <c r="I550" s="2" t="s">
        <v>26</v>
      </c>
      <c r="J550" s="2" t="s">
        <v>27</v>
      </c>
      <c r="K550" s="2" t="s">
        <v>28</v>
      </c>
      <c r="L550" s="2" t="s">
        <v>29</v>
      </c>
      <c r="M550" s="2" t="s">
        <v>29</v>
      </c>
      <c r="N550" s="2" t="s">
        <v>29</v>
      </c>
      <c r="O550" s="2" t="s">
        <v>29</v>
      </c>
      <c r="P550" s="2" t="s">
        <v>1880</v>
      </c>
      <c r="Q550" s="4" t="str">
        <f>HYPERLINK("http://weibo.com/6932303881/Nmjzg8eZ8")</f>
        <v>http://weibo.com/6932303881/Nmjzg8eZ8</v>
      </c>
      <c r="R550" s="3" t="s">
        <v>2285</v>
      </c>
      <c r="S550" s="2" t="s">
        <v>31</v>
      </c>
      <c r="T550" t="s">
        <v>32</v>
      </c>
    </row>
    <row r="551" ht="23" customHeight="1" spans="1:20">
      <c r="A551" s="2">
        <v>550</v>
      </c>
      <c r="B551" s="3" t="s">
        <v>2108</v>
      </c>
      <c r="C551" s="2" t="s">
        <v>2289</v>
      </c>
      <c r="D551" s="2" t="s">
        <v>35</v>
      </c>
      <c r="E551" s="2" t="s">
        <v>22</v>
      </c>
      <c r="F551" s="2" t="s">
        <v>2290</v>
      </c>
      <c r="G551" s="2" t="s">
        <v>2291</v>
      </c>
      <c r="H551" s="2" t="s">
        <v>44</v>
      </c>
      <c r="I551" s="2" t="s">
        <v>26</v>
      </c>
      <c r="J551" s="2" t="s">
        <v>27</v>
      </c>
      <c r="K551" s="2" t="s">
        <v>28</v>
      </c>
      <c r="L551" s="2" t="s">
        <v>29</v>
      </c>
      <c r="M551" s="2" t="s">
        <v>29</v>
      </c>
      <c r="N551" s="2" t="s">
        <v>29</v>
      </c>
      <c r="O551" s="2" t="s">
        <v>29</v>
      </c>
      <c r="P551" s="2" t="s">
        <v>2292</v>
      </c>
      <c r="Q551" s="4" t="str">
        <f>HYPERLINK("http://weibo.com/2251101530/Nmjz9iauN")</f>
        <v>http://weibo.com/2251101530/Nmjz9iauN</v>
      </c>
      <c r="R551" s="3" t="s">
        <v>2108</v>
      </c>
      <c r="S551" s="2" t="s">
        <v>31</v>
      </c>
      <c r="T551" t="s">
        <v>32</v>
      </c>
    </row>
    <row r="552" ht="23" customHeight="1" spans="1:20">
      <c r="A552" s="2">
        <v>551</v>
      </c>
      <c r="B552" s="3" t="s">
        <v>2293</v>
      </c>
      <c r="C552" s="2" t="s">
        <v>2294</v>
      </c>
      <c r="D552" s="2" t="s">
        <v>21</v>
      </c>
      <c r="E552" s="2" t="s">
        <v>22</v>
      </c>
      <c r="F552" s="2" t="s">
        <v>2295</v>
      </c>
      <c r="G552" s="2" t="s">
        <v>2296</v>
      </c>
      <c r="H552" s="2" t="s">
        <v>103</v>
      </c>
      <c r="I552" s="2" t="s">
        <v>26</v>
      </c>
      <c r="J552" s="2" t="s">
        <v>27</v>
      </c>
      <c r="K552" s="2" t="s">
        <v>28</v>
      </c>
      <c r="L552" s="2" t="s">
        <v>29</v>
      </c>
      <c r="M552" s="2" t="s">
        <v>29</v>
      </c>
      <c r="N552" s="2" t="s">
        <v>29</v>
      </c>
      <c r="O552" s="2" t="s">
        <v>29</v>
      </c>
      <c r="P552" s="2" t="s">
        <v>1699</v>
      </c>
      <c r="Q552" s="4" t="str">
        <f>HYPERLINK("http://weibo.com/5790217001/Nmjz0gkFX")</f>
        <v>http://weibo.com/5790217001/Nmjz0gkFX</v>
      </c>
      <c r="R552" s="3" t="s">
        <v>2293</v>
      </c>
      <c r="S552" s="2" t="s">
        <v>31</v>
      </c>
      <c r="T552" t="s">
        <v>32</v>
      </c>
    </row>
    <row r="553" ht="23" customHeight="1" spans="1:20">
      <c r="A553" s="2">
        <v>552</v>
      </c>
      <c r="B553" s="3" t="s">
        <v>172</v>
      </c>
      <c r="C553" s="2" t="s">
        <v>2297</v>
      </c>
      <c r="D553" s="2" t="s">
        <v>35</v>
      </c>
      <c r="E553" s="2" t="s">
        <v>22</v>
      </c>
      <c r="F553" s="2" t="s">
        <v>2298</v>
      </c>
      <c r="G553" s="2" t="s">
        <v>2299</v>
      </c>
      <c r="H553" s="2" t="s">
        <v>211</v>
      </c>
      <c r="I553" s="2" t="s">
        <v>26</v>
      </c>
      <c r="J553" s="2" t="s">
        <v>27</v>
      </c>
      <c r="K553" s="2" t="s">
        <v>28</v>
      </c>
      <c r="L553" s="2" t="s">
        <v>29</v>
      </c>
      <c r="M553" s="2" t="s">
        <v>29</v>
      </c>
      <c r="N553" s="2" t="s">
        <v>29</v>
      </c>
      <c r="O553" s="2" t="s">
        <v>29</v>
      </c>
      <c r="P553" s="2" t="s">
        <v>1664</v>
      </c>
      <c r="Q553" s="4" t="str">
        <f>HYPERLINK("http://weibo.com/2280989320/NmjxRAB1U")</f>
        <v>http://weibo.com/2280989320/NmjxRAB1U</v>
      </c>
      <c r="R553" s="3" t="s">
        <v>172</v>
      </c>
      <c r="S553" s="2" t="s">
        <v>31</v>
      </c>
      <c r="T553" t="s">
        <v>32</v>
      </c>
    </row>
    <row r="554" ht="23" customHeight="1" spans="1:20">
      <c r="A554" s="2">
        <v>553</v>
      </c>
      <c r="B554" s="3" t="s">
        <v>2300</v>
      </c>
      <c r="C554" s="2" t="s">
        <v>2301</v>
      </c>
      <c r="D554" s="2" t="s">
        <v>21</v>
      </c>
      <c r="E554" s="2" t="s">
        <v>22</v>
      </c>
      <c r="F554" s="2" t="s">
        <v>2302</v>
      </c>
      <c r="G554" s="2" t="s">
        <v>2303</v>
      </c>
      <c r="H554" s="2" t="s">
        <v>351</v>
      </c>
      <c r="I554" s="2" t="s">
        <v>26</v>
      </c>
      <c r="J554" s="2" t="s">
        <v>27</v>
      </c>
      <c r="K554" s="2" t="s">
        <v>28</v>
      </c>
      <c r="L554" s="2" t="s">
        <v>29</v>
      </c>
      <c r="M554" s="2" t="s">
        <v>29</v>
      </c>
      <c r="N554" s="2" t="s">
        <v>29</v>
      </c>
      <c r="O554" s="2" t="s">
        <v>29</v>
      </c>
      <c r="P554" s="2" t="s">
        <v>29</v>
      </c>
      <c r="Q554" s="4" t="str">
        <f>HYPERLINK("http://weibo.com/7226623191/NmjwdhT36")</f>
        <v>http://weibo.com/7226623191/NmjwdhT36</v>
      </c>
      <c r="R554" s="3" t="s">
        <v>2300</v>
      </c>
      <c r="S554" s="2" t="s">
        <v>31</v>
      </c>
      <c r="T554" t="s">
        <v>32</v>
      </c>
    </row>
    <row r="555" ht="23" customHeight="1" spans="1:20">
      <c r="A555" s="2">
        <v>554</v>
      </c>
      <c r="B555" s="3" t="s">
        <v>46</v>
      </c>
      <c r="C555" s="2" t="s">
        <v>2304</v>
      </c>
      <c r="D555" s="2" t="s">
        <v>35</v>
      </c>
      <c r="E555" s="2" t="s">
        <v>22</v>
      </c>
      <c r="F555" s="2" t="s">
        <v>2305</v>
      </c>
      <c r="G555" s="2" t="s">
        <v>2306</v>
      </c>
      <c r="H555" s="2" t="s">
        <v>225</v>
      </c>
      <c r="I555" s="2" t="s">
        <v>26</v>
      </c>
      <c r="J555" s="2" t="s">
        <v>27</v>
      </c>
      <c r="K555" s="2" t="s">
        <v>28</v>
      </c>
      <c r="L555" s="2" t="s">
        <v>29</v>
      </c>
      <c r="M555" s="2" t="s">
        <v>29</v>
      </c>
      <c r="N555" s="2" t="s">
        <v>29</v>
      </c>
      <c r="O555" s="2" t="s">
        <v>29</v>
      </c>
      <c r="P555" s="2" t="s">
        <v>433</v>
      </c>
      <c r="Q555" s="4" t="str">
        <f>HYPERLINK("http://weibo.com/6482885402/NmjukBUw1")</f>
        <v>http://weibo.com/6482885402/NmjukBUw1</v>
      </c>
      <c r="R555" s="3" t="s">
        <v>46</v>
      </c>
      <c r="S555" s="2" t="s">
        <v>31</v>
      </c>
      <c r="T555" t="s">
        <v>32</v>
      </c>
    </row>
    <row r="556" ht="23" customHeight="1" spans="1:20">
      <c r="A556" s="2">
        <v>555</v>
      </c>
      <c r="B556" s="3" t="s">
        <v>2307</v>
      </c>
      <c r="C556" s="2" t="s">
        <v>2308</v>
      </c>
      <c r="D556" s="2" t="s">
        <v>21</v>
      </c>
      <c r="E556" s="2" t="s">
        <v>22</v>
      </c>
      <c r="F556" s="2" t="s">
        <v>2309</v>
      </c>
      <c r="G556" s="2" t="s">
        <v>2310</v>
      </c>
      <c r="H556" s="2" t="s">
        <v>211</v>
      </c>
      <c r="I556" s="2" t="s">
        <v>26</v>
      </c>
      <c r="J556" s="2" t="s">
        <v>27</v>
      </c>
      <c r="K556" s="2" t="s">
        <v>28</v>
      </c>
      <c r="L556" s="2" t="s">
        <v>29</v>
      </c>
      <c r="M556" s="2" t="s">
        <v>29</v>
      </c>
      <c r="N556" s="2" t="s">
        <v>29</v>
      </c>
      <c r="O556" s="2" t="s">
        <v>29</v>
      </c>
      <c r="P556" s="2" t="s">
        <v>2311</v>
      </c>
      <c r="Q556" s="4" t="str">
        <f>HYPERLINK("http://weibo.com/1856229230/NmjtBELKD")</f>
        <v>http://weibo.com/1856229230/NmjtBELKD</v>
      </c>
      <c r="R556" s="3" t="s">
        <v>2307</v>
      </c>
      <c r="S556" s="2" t="s">
        <v>31</v>
      </c>
      <c r="T556" t="s">
        <v>32</v>
      </c>
    </row>
    <row r="557" ht="23" customHeight="1" spans="1:20">
      <c r="A557" s="2">
        <v>556</v>
      </c>
      <c r="B557" s="3" t="s">
        <v>46</v>
      </c>
      <c r="C557" s="2" t="s">
        <v>2312</v>
      </c>
      <c r="D557" s="2" t="s">
        <v>35</v>
      </c>
      <c r="E557" s="2" t="s">
        <v>22</v>
      </c>
      <c r="F557" s="2" t="s">
        <v>2313</v>
      </c>
      <c r="G557" s="2" t="s">
        <v>2314</v>
      </c>
      <c r="H557" s="2" t="s">
        <v>38</v>
      </c>
      <c r="I557" s="2" t="s">
        <v>26</v>
      </c>
      <c r="J557" s="2" t="s">
        <v>27</v>
      </c>
      <c r="K557" s="2" t="s">
        <v>28</v>
      </c>
      <c r="L557" s="2" t="s">
        <v>29</v>
      </c>
      <c r="M557" s="2" t="s">
        <v>29</v>
      </c>
      <c r="N557" s="2" t="s">
        <v>29</v>
      </c>
      <c r="O557" s="2" t="s">
        <v>29</v>
      </c>
      <c r="P557" s="2" t="s">
        <v>1459</v>
      </c>
      <c r="Q557" s="4" t="str">
        <f>HYPERLINK("http://weibo.com/6010741341/Nmjt9mcsU")</f>
        <v>http://weibo.com/6010741341/Nmjt9mcsU</v>
      </c>
      <c r="R557" s="3" t="s">
        <v>46</v>
      </c>
      <c r="S557" s="2" t="s">
        <v>31</v>
      </c>
      <c r="T557" t="s">
        <v>32</v>
      </c>
    </row>
    <row r="558" ht="23" customHeight="1" spans="1:20">
      <c r="A558" s="2">
        <v>557</v>
      </c>
      <c r="B558" s="3" t="s">
        <v>2315</v>
      </c>
      <c r="C558" s="2" t="s">
        <v>2316</v>
      </c>
      <c r="D558" s="2" t="s">
        <v>21</v>
      </c>
      <c r="E558" s="2" t="s">
        <v>22</v>
      </c>
      <c r="F558" s="2" t="s">
        <v>2317</v>
      </c>
      <c r="G558" s="2" t="s">
        <v>2318</v>
      </c>
      <c r="H558" s="2" t="s">
        <v>255</v>
      </c>
      <c r="I558" s="2" t="s">
        <v>26</v>
      </c>
      <c r="J558" s="2" t="s">
        <v>27</v>
      </c>
      <c r="K558" s="2" t="s">
        <v>28</v>
      </c>
      <c r="L558" s="2" t="s">
        <v>29</v>
      </c>
      <c r="M558" s="2" t="s">
        <v>29</v>
      </c>
      <c r="N558" s="2" t="s">
        <v>29</v>
      </c>
      <c r="O558" s="2" t="s">
        <v>29</v>
      </c>
      <c r="P558" s="2" t="s">
        <v>129</v>
      </c>
      <c r="Q558" s="4" t="str">
        <f>HYPERLINK("http://weibo.com/1678348711/NmjsjjBsm")</f>
        <v>http://weibo.com/1678348711/NmjsjjBsm</v>
      </c>
      <c r="R558" s="3" t="s">
        <v>2315</v>
      </c>
      <c r="S558" s="2" t="s">
        <v>31</v>
      </c>
      <c r="T558" t="s">
        <v>32</v>
      </c>
    </row>
    <row r="559" ht="23" customHeight="1" spans="1:20">
      <c r="A559" s="2">
        <v>558</v>
      </c>
      <c r="B559" s="3" t="s">
        <v>1283</v>
      </c>
      <c r="C559" s="2" t="s">
        <v>2319</v>
      </c>
      <c r="D559" s="2" t="s">
        <v>35</v>
      </c>
      <c r="E559" s="2" t="s">
        <v>22</v>
      </c>
      <c r="F559" s="2" t="s">
        <v>2320</v>
      </c>
      <c r="G559" s="2" t="s">
        <v>2321</v>
      </c>
      <c r="H559" s="2" t="s">
        <v>128</v>
      </c>
      <c r="I559" s="2" t="s">
        <v>26</v>
      </c>
      <c r="J559" s="2" t="s">
        <v>27</v>
      </c>
      <c r="K559" s="2" t="s">
        <v>28</v>
      </c>
      <c r="L559" s="2" t="s">
        <v>29</v>
      </c>
      <c r="M559" s="2" t="s">
        <v>29</v>
      </c>
      <c r="N559" s="2" t="s">
        <v>29</v>
      </c>
      <c r="O559" s="2" t="s">
        <v>29</v>
      </c>
      <c r="P559" s="2" t="s">
        <v>71</v>
      </c>
      <c r="Q559" s="4" t="str">
        <f>HYPERLINK("http://weibo.com/7568666677/NmjpLsERO")</f>
        <v>http://weibo.com/7568666677/NmjpLsERO</v>
      </c>
      <c r="R559" s="3" t="s">
        <v>1283</v>
      </c>
      <c r="S559" s="2" t="s">
        <v>31</v>
      </c>
      <c r="T559" t="s">
        <v>32</v>
      </c>
    </row>
    <row r="560" ht="23" customHeight="1" spans="1:20">
      <c r="A560" s="2">
        <v>559</v>
      </c>
      <c r="B560" s="3" t="s">
        <v>1270</v>
      </c>
      <c r="C560" s="2" t="s">
        <v>2322</v>
      </c>
      <c r="D560" s="2" t="s">
        <v>35</v>
      </c>
      <c r="E560" s="2" t="s">
        <v>22</v>
      </c>
      <c r="F560" s="2" t="s">
        <v>2323</v>
      </c>
      <c r="G560" s="2" t="s">
        <v>2324</v>
      </c>
      <c r="H560" s="2" t="s">
        <v>2325</v>
      </c>
      <c r="I560" s="2" t="s">
        <v>26</v>
      </c>
      <c r="J560" s="2" t="s">
        <v>27</v>
      </c>
      <c r="K560" s="2" t="s">
        <v>28</v>
      </c>
      <c r="L560" s="2" t="s">
        <v>29</v>
      </c>
      <c r="M560" s="2" t="s">
        <v>29</v>
      </c>
      <c r="N560" s="2" t="s">
        <v>29</v>
      </c>
      <c r="O560" s="2" t="s">
        <v>29</v>
      </c>
      <c r="P560" s="2" t="s">
        <v>977</v>
      </c>
      <c r="Q560" s="4" t="str">
        <f>HYPERLINK("http://weibo.com/3305439655/Nmjow3HI6")</f>
        <v>http://weibo.com/3305439655/Nmjow3HI6</v>
      </c>
      <c r="R560" s="3" t="s">
        <v>1270</v>
      </c>
      <c r="S560" s="2" t="s">
        <v>31</v>
      </c>
      <c r="T560" t="s">
        <v>32</v>
      </c>
    </row>
    <row r="561" ht="23" customHeight="1" spans="1:20">
      <c r="A561" s="2">
        <v>560</v>
      </c>
      <c r="B561" s="3" t="s">
        <v>2326</v>
      </c>
      <c r="C561" s="2" t="s">
        <v>2327</v>
      </c>
      <c r="D561" s="2" t="s">
        <v>21</v>
      </c>
      <c r="E561" s="2" t="s">
        <v>22</v>
      </c>
      <c r="F561" s="2" t="s">
        <v>2328</v>
      </c>
      <c r="G561" s="2" t="s">
        <v>2329</v>
      </c>
      <c r="H561" s="2" t="s">
        <v>255</v>
      </c>
      <c r="I561" s="2" t="s">
        <v>26</v>
      </c>
      <c r="J561" s="2" t="s">
        <v>27</v>
      </c>
      <c r="K561" s="2" t="s">
        <v>28</v>
      </c>
      <c r="L561" s="2" t="s">
        <v>29</v>
      </c>
      <c r="M561" s="2" t="s">
        <v>29</v>
      </c>
      <c r="N561" s="2" t="s">
        <v>29</v>
      </c>
      <c r="O561" s="2" t="s">
        <v>29</v>
      </c>
      <c r="P561" s="2" t="s">
        <v>1016</v>
      </c>
      <c r="Q561" s="4" t="str">
        <f>HYPERLINK("http://weibo.com/7035000527/Nmjoo66pY")</f>
        <v>http://weibo.com/7035000527/Nmjoo66pY</v>
      </c>
      <c r="R561" s="3" t="s">
        <v>2326</v>
      </c>
      <c r="S561" s="2" t="s">
        <v>31</v>
      </c>
      <c r="T561" t="s">
        <v>32</v>
      </c>
    </row>
    <row r="562" ht="23" customHeight="1" spans="1:20">
      <c r="A562" s="2">
        <v>561</v>
      </c>
      <c r="B562" s="3" t="s">
        <v>1283</v>
      </c>
      <c r="C562" s="2" t="s">
        <v>2330</v>
      </c>
      <c r="D562" s="2" t="s">
        <v>35</v>
      </c>
      <c r="E562" s="2" t="s">
        <v>22</v>
      </c>
      <c r="F562" s="2" t="s">
        <v>2331</v>
      </c>
      <c r="G562" s="2" t="s">
        <v>2332</v>
      </c>
      <c r="H562" s="2" t="s">
        <v>225</v>
      </c>
      <c r="I562" s="2" t="s">
        <v>26</v>
      </c>
      <c r="J562" s="2" t="s">
        <v>27</v>
      </c>
      <c r="K562" s="2" t="s">
        <v>28</v>
      </c>
      <c r="L562" s="2" t="s">
        <v>29</v>
      </c>
      <c r="M562" s="2" t="s">
        <v>29</v>
      </c>
      <c r="N562" s="2" t="s">
        <v>29</v>
      </c>
      <c r="O562" s="2" t="s">
        <v>29</v>
      </c>
      <c r="P562" s="2" t="s">
        <v>1011</v>
      </c>
      <c r="Q562" s="4" t="str">
        <f>HYPERLINK("http://weibo.com/5738401076/NmjmcfZ6R")</f>
        <v>http://weibo.com/5738401076/NmjmcfZ6R</v>
      </c>
      <c r="R562" s="3" t="s">
        <v>1283</v>
      </c>
      <c r="S562" s="2" t="s">
        <v>31</v>
      </c>
      <c r="T562" t="s">
        <v>32</v>
      </c>
    </row>
    <row r="563" ht="23" customHeight="1" spans="1:20">
      <c r="A563" s="2">
        <v>562</v>
      </c>
      <c r="B563" s="3" t="s">
        <v>2333</v>
      </c>
      <c r="C563" s="2" t="s">
        <v>2334</v>
      </c>
      <c r="D563" s="2" t="s">
        <v>21</v>
      </c>
      <c r="E563" s="2" t="s">
        <v>22</v>
      </c>
      <c r="F563" s="2" t="s">
        <v>2335</v>
      </c>
      <c r="G563" s="2" t="s">
        <v>2336</v>
      </c>
      <c r="H563" s="2" t="s">
        <v>97</v>
      </c>
      <c r="I563" s="2" t="s">
        <v>26</v>
      </c>
      <c r="J563" s="2" t="s">
        <v>27</v>
      </c>
      <c r="K563" s="2" t="s">
        <v>28</v>
      </c>
      <c r="L563" s="2" t="s">
        <v>29</v>
      </c>
      <c r="M563" s="2" t="s">
        <v>29</v>
      </c>
      <c r="N563" s="2" t="s">
        <v>29</v>
      </c>
      <c r="O563" s="2" t="s">
        <v>29</v>
      </c>
      <c r="P563" s="2" t="s">
        <v>2337</v>
      </c>
      <c r="Q563" s="4" t="str">
        <f>HYPERLINK("http://weibo.com/3190340305/Nmjldh2Ar")</f>
        <v>http://weibo.com/3190340305/Nmjldh2Ar</v>
      </c>
      <c r="R563" s="3" t="s">
        <v>2333</v>
      </c>
      <c r="S563" s="2" t="s">
        <v>31</v>
      </c>
      <c r="T563" t="s">
        <v>32</v>
      </c>
    </row>
    <row r="564" ht="23" customHeight="1" spans="1:20">
      <c r="A564" s="2">
        <v>563</v>
      </c>
      <c r="B564" s="3" t="s">
        <v>2338</v>
      </c>
      <c r="C564" s="2" t="s">
        <v>2339</v>
      </c>
      <c r="D564" s="2" t="s">
        <v>35</v>
      </c>
      <c r="E564" s="2" t="s">
        <v>22</v>
      </c>
      <c r="F564" s="2" t="s">
        <v>2340</v>
      </c>
      <c r="G564" s="2" t="s">
        <v>2341</v>
      </c>
      <c r="H564" s="2" t="s">
        <v>38</v>
      </c>
      <c r="I564" s="2" t="s">
        <v>26</v>
      </c>
      <c r="J564" s="2" t="s">
        <v>27</v>
      </c>
      <c r="K564" s="2" t="s">
        <v>28</v>
      </c>
      <c r="L564" s="2" t="s">
        <v>29</v>
      </c>
      <c r="M564" s="2" t="s">
        <v>29</v>
      </c>
      <c r="N564" s="2" t="s">
        <v>29</v>
      </c>
      <c r="O564" s="2" t="s">
        <v>29</v>
      </c>
      <c r="P564" s="2" t="s">
        <v>554</v>
      </c>
      <c r="Q564" s="4" t="str">
        <f>HYPERLINK("http://weibo.com/5548028189/NmjkQCm5J")</f>
        <v>http://weibo.com/5548028189/NmjkQCm5J</v>
      </c>
      <c r="R564" s="3" t="s">
        <v>2338</v>
      </c>
      <c r="S564" s="2" t="s">
        <v>31</v>
      </c>
      <c r="T564" t="s">
        <v>32</v>
      </c>
    </row>
    <row r="565" ht="23" customHeight="1" spans="1:20">
      <c r="A565" s="2">
        <v>564</v>
      </c>
      <c r="B565" s="3" t="s">
        <v>1283</v>
      </c>
      <c r="C565" s="2" t="s">
        <v>2342</v>
      </c>
      <c r="D565" s="2" t="s">
        <v>35</v>
      </c>
      <c r="E565" s="2" t="s">
        <v>22</v>
      </c>
      <c r="F565" s="2" t="s">
        <v>2343</v>
      </c>
      <c r="G565" s="2" t="s">
        <v>2344</v>
      </c>
      <c r="H565" s="2" t="s">
        <v>103</v>
      </c>
      <c r="I565" s="2" t="s">
        <v>26</v>
      </c>
      <c r="J565" s="2" t="s">
        <v>27</v>
      </c>
      <c r="K565" s="2" t="s">
        <v>28</v>
      </c>
      <c r="L565" s="2" t="s">
        <v>29</v>
      </c>
      <c r="M565" s="2" t="s">
        <v>29</v>
      </c>
      <c r="N565" s="2" t="s">
        <v>29</v>
      </c>
      <c r="O565" s="2" t="s">
        <v>29</v>
      </c>
      <c r="P565" s="2" t="s">
        <v>1546</v>
      </c>
      <c r="Q565" s="4" t="str">
        <f>HYPERLINK("http://weibo.com/1629538344/NmjkHpwx0")</f>
        <v>http://weibo.com/1629538344/NmjkHpwx0</v>
      </c>
      <c r="R565" s="3" t="s">
        <v>1283</v>
      </c>
      <c r="S565" s="2" t="s">
        <v>31</v>
      </c>
      <c r="T565" t="s">
        <v>32</v>
      </c>
    </row>
    <row r="566" ht="23" customHeight="1" spans="1:20">
      <c r="A566" s="2">
        <v>565</v>
      </c>
      <c r="B566" s="3" t="s">
        <v>2345</v>
      </c>
      <c r="C566" s="2" t="s">
        <v>2346</v>
      </c>
      <c r="D566" s="2" t="s">
        <v>21</v>
      </c>
      <c r="E566" s="2" t="s">
        <v>22</v>
      </c>
      <c r="F566" s="2" t="s">
        <v>2347</v>
      </c>
      <c r="G566" s="2" t="s">
        <v>2348</v>
      </c>
      <c r="H566" s="2" t="s">
        <v>25</v>
      </c>
      <c r="I566" s="2" t="s">
        <v>26</v>
      </c>
      <c r="J566" s="2" t="s">
        <v>27</v>
      </c>
      <c r="K566" s="2" t="s">
        <v>28</v>
      </c>
      <c r="L566" s="2" t="s">
        <v>29</v>
      </c>
      <c r="M566" s="2" t="s">
        <v>29</v>
      </c>
      <c r="N566" s="2" t="s">
        <v>29</v>
      </c>
      <c r="O566" s="2" t="s">
        <v>29</v>
      </c>
      <c r="P566" s="2" t="s">
        <v>30</v>
      </c>
      <c r="Q566" s="4" t="str">
        <f>HYPERLINK("http://weibo.com/7572928513/NmjiCiSUZ")</f>
        <v>http://weibo.com/7572928513/NmjiCiSUZ</v>
      </c>
      <c r="R566" s="3" t="s">
        <v>2345</v>
      </c>
      <c r="S566" s="2" t="s">
        <v>31</v>
      </c>
      <c r="T566" t="s">
        <v>32</v>
      </c>
    </row>
    <row r="567" ht="23" customHeight="1" spans="1:20">
      <c r="A567" s="2">
        <v>566</v>
      </c>
      <c r="B567" s="3" t="s">
        <v>2349</v>
      </c>
      <c r="C567" s="2" t="s">
        <v>2350</v>
      </c>
      <c r="D567" s="2" t="s">
        <v>21</v>
      </c>
      <c r="E567" s="2" t="s">
        <v>22</v>
      </c>
      <c r="F567" s="2" t="s">
        <v>2351</v>
      </c>
      <c r="G567" s="2" t="s">
        <v>2352</v>
      </c>
      <c r="H567" s="2" t="s">
        <v>103</v>
      </c>
      <c r="I567" s="2" t="s">
        <v>26</v>
      </c>
      <c r="J567" s="2" t="s">
        <v>27</v>
      </c>
      <c r="K567" s="2" t="s">
        <v>28</v>
      </c>
      <c r="L567" s="2" t="s">
        <v>29</v>
      </c>
      <c r="M567" s="2" t="s">
        <v>29</v>
      </c>
      <c r="N567" s="2" t="s">
        <v>29</v>
      </c>
      <c r="O567" s="2" t="s">
        <v>29</v>
      </c>
      <c r="P567" s="2" t="s">
        <v>226</v>
      </c>
      <c r="Q567" s="4" t="str">
        <f>HYPERLINK("http://weibo.com/6435763384/NmjhIcxaT")</f>
        <v>http://weibo.com/6435763384/NmjhIcxaT</v>
      </c>
      <c r="R567" s="3" t="s">
        <v>2349</v>
      </c>
      <c r="S567" s="2" t="s">
        <v>31</v>
      </c>
      <c r="T567" t="s">
        <v>32</v>
      </c>
    </row>
    <row r="568" ht="23" customHeight="1" spans="1:20">
      <c r="A568" s="2">
        <v>567</v>
      </c>
      <c r="B568" s="3" t="s">
        <v>2353</v>
      </c>
      <c r="C568" s="2" t="s">
        <v>2354</v>
      </c>
      <c r="D568" s="2" t="s">
        <v>21</v>
      </c>
      <c r="E568" s="2" t="s">
        <v>22</v>
      </c>
      <c r="F568" s="2" t="s">
        <v>2355</v>
      </c>
      <c r="G568" s="2" t="s">
        <v>2356</v>
      </c>
      <c r="H568" s="2" t="s">
        <v>44</v>
      </c>
      <c r="I568" s="2" t="s">
        <v>26</v>
      </c>
      <c r="J568" s="2" t="s">
        <v>27</v>
      </c>
      <c r="K568" s="2" t="s">
        <v>28</v>
      </c>
      <c r="L568" s="2" t="s">
        <v>29</v>
      </c>
      <c r="M568" s="2" t="s">
        <v>29</v>
      </c>
      <c r="N568" s="2" t="s">
        <v>29</v>
      </c>
      <c r="O568" s="2" t="s">
        <v>29</v>
      </c>
      <c r="P568" s="2" t="s">
        <v>226</v>
      </c>
      <c r="Q568" s="4" t="str">
        <f>HYPERLINK("http://weibo.com/7765917142/NmjfF4sV4")</f>
        <v>http://weibo.com/7765917142/NmjfF4sV4</v>
      </c>
      <c r="R568" s="3" t="s">
        <v>2353</v>
      </c>
      <c r="S568" s="2" t="s">
        <v>31</v>
      </c>
      <c r="T568" t="s">
        <v>32</v>
      </c>
    </row>
    <row r="569" ht="23" customHeight="1" spans="1:20">
      <c r="A569" s="2">
        <v>568</v>
      </c>
      <c r="B569" s="3" t="s">
        <v>2357</v>
      </c>
      <c r="C569" s="2" t="s">
        <v>2358</v>
      </c>
      <c r="D569" s="2" t="s">
        <v>35</v>
      </c>
      <c r="E569" s="2" t="s">
        <v>22</v>
      </c>
      <c r="F569" s="2" t="s">
        <v>2359</v>
      </c>
      <c r="G569" s="2" t="s">
        <v>2360</v>
      </c>
      <c r="H569" s="2" t="s">
        <v>376</v>
      </c>
      <c r="I569" s="2" t="s">
        <v>26</v>
      </c>
      <c r="J569" s="2" t="s">
        <v>27</v>
      </c>
      <c r="K569" s="2" t="s">
        <v>28</v>
      </c>
      <c r="L569" s="2" t="s">
        <v>29</v>
      </c>
      <c r="M569" s="2" t="s">
        <v>29</v>
      </c>
      <c r="N569" s="2" t="s">
        <v>29</v>
      </c>
      <c r="O569" s="2" t="s">
        <v>29</v>
      </c>
      <c r="P569" s="2" t="s">
        <v>2361</v>
      </c>
      <c r="Q569" s="4" t="str">
        <f>HYPERLINK("http://weibo.com/1900215293/NmjbHw7LI")</f>
        <v>http://weibo.com/1900215293/NmjbHw7LI</v>
      </c>
      <c r="R569" s="3" t="s">
        <v>2357</v>
      </c>
      <c r="S569" s="2" t="s">
        <v>31</v>
      </c>
      <c r="T569" t="s">
        <v>32</v>
      </c>
    </row>
    <row r="570" ht="23" customHeight="1" spans="1:20">
      <c r="A570" s="2">
        <v>569</v>
      </c>
      <c r="B570" s="3" t="s">
        <v>1283</v>
      </c>
      <c r="C570" s="2" t="s">
        <v>2362</v>
      </c>
      <c r="D570" s="2" t="s">
        <v>35</v>
      </c>
      <c r="E570" s="2" t="s">
        <v>22</v>
      </c>
      <c r="F570" s="2" t="s">
        <v>2363</v>
      </c>
      <c r="G570" s="2" t="s">
        <v>2364</v>
      </c>
      <c r="H570" s="2" t="s">
        <v>38</v>
      </c>
      <c r="I570" s="2" t="s">
        <v>26</v>
      </c>
      <c r="J570" s="2" t="s">
        <v>27</v>
      </c>
      <c r="K570" s="2" t="s">
        <v>28</v>
      </c>
      <c r="L570" s="2" t="s">
        <v>29</v>
      </c>
      <c r="M570" s="2" t="s">
        <v>29</v>
      </c>
      <c r="N570" s="2" t="s">
        <v>29</v>
      </c>
      <c r="O570" s="2" t="s">
        <v>29</v>
      </c>
      <c r="P570" s="2" t="s">
        <v>950</v>
      </c>
      <c r="Q570" s="4" t="str">
        <f>HYPERLINK("http://weibo.com/7403324264/NmjaG0wa6")</f>
        <v>http://weibo.com/7403324264/NmjaG0wa6</v>
      </c>
      <c r="R570" s="3" t="s">
        <v>1283</v>
      </c>
      <c r="S570" s="2" t="s">
        <v>31</v>
      </c>
      <c r="T570" t="s">
        <v>32</v>
      </c>
    </row>
    <row r="571" ht="23" customHeight="1" spans="1:20">
      <c r="A571" s="2">
        <v>570</v>
      </c>
      <c r="B571" s="3" t="s">
        <v>2365</v>
      </c>
      <c r="C571" s="2" t="s">
        <v>2366</v>
      </c>
      <c r="D571" s="2" t="s">
        <v>35</v>
      </c>
      <c r="E571" s="2" t="s">
        <v>22</v>
      </c>
      <c r="F571" s="2" t="s">
        <v>2367</v>
      </c>
      <c r="G571" s="2" t="s">
        <v>2368</v>
      </c>
      <c r="H571" s="2" t="s">
        <v>717</v>
      </c>
      <c r="I571" s="2" t="s">
        <v>26</v>
      </c>
      <c r="J571" s="2" t="s">
        <v>27</v>
      </c>
      <c r="K571" s="2" t="s">
        <v>28</v>
      </c>
      <c r="L571" s="2" t="s">
        <v>29</v>
      </c>
      <c r="M571" s="2" t="s">
        <v>29</v>
      </c>
      <c r="N571" s="2" t="s">
        <v>29</v>
      </c>
      <c r="O571" s="2" t="s">
        <v>29</v>
      </c>
      <c r="P571" s="2" t="s">
        <v>554</v>
      </c>
      <c r="Q571" s="4" t="str">
        <f>HYPERLINK("http://weibo.com/7111798858/NmjaAqNlX")</f>
        <v>http://weibo.com/7111798858/NmjaAqNlX</v>
      </c>
      <c r="R571" s="3" t="s">
        <v>2365</v>
      </c>
      <c r="S571" s="2" t="s">
        <v>31</v>
      </c>
      <c r="T571" t="s">
        <v>32</v>
      </c>
    </row>
    <row r="572" ht="23" customHeight="1" spans="1:20">
      <c r="A572" s="2">
        <v>571</v>
      </c>
      <c r="B572" s="3" t="s">
        <v>51</v>
      </c>
      <c r="C572" s="2" t="s">
        <v>2369</v>
      </c>
      <c r="D572" s="2" t="s">
        <v>35</v>
      </c>
      <c r="E572" s="2" t="s">
        <v>22</v>
      </c>
      <c r="F572" s="2" t="s">
        <v>2370</v>
      </c>
      <c r="G572" s="2" t="s">
        <v>2371</v>
      </c>
      <c r="H572" s="2" t="s">
        <v>25</v>
      </c>
      <c r="I572" s="2" t="s">
        <v>26</v>
      </c>
      <c r="J572" s="2" t="s">
        <v>27</v>
      </c>
      <c r="K572" s="2" t="s">
        <v>28</v>
      </c>
      <c r="L572" s="2" t="s">
        <v>29</v>
      </c>
      <c r="M572" s="2" t="s">
        <v>29</v>
      </c>
      <c r="N572" s="2" t="s">
        <v>29</v>
      </c>
      <c r="O572" s="2" t="s">
        <v>29</v>
      </c>
      <c r="P572" s="2" t="s">
        <v>2372</v>
      </c>
      <c r="Q572" s="4" t="str">
        <f>HYPERLINK("http://weibo.com/6209857344/Nmj9lC8bT")</f>
        <v>http://weibo.com/6209857344/Nmj9lC8bT</v>
      </c>
      <c r="R572" s="3" t="s">
        <v>51</v>
      </c>
      <c r="S572" s="2" t="s">
        <v>31</v>
      </c>
      <c r="T572" t="s">
        <v>32</v>
      </c>
    </row>
    <row r="573" ht="23" customHeight="1" spans="1:20">
      <c r="A573" s="2">
        <v>572</v>
      </c>
      <c r="B573" s="3" t="s">
        <v>185</v>
      </c>
      <c r="C573" s="2" t="s">
        <v>2373</v>
      </c>
      <c r="D573" s="2" t="s">
        <v>35</v>
      </c>
      <c r="E573" s="2" t="s">
        <v>22</v>
      </c>
      <c r="F573" s="2" t="s">
        <v>2374</v>
      </c>
      <c r="G573" s="2" t="s">
        <v>2375</v>
      </c>
      <c r="H573" s="2" t="s">
        <v>1188</v>
      </c>
      <c r="I573" s="2" t="s">
        <v>26</v>
      </c>
      <c r="J573" s="2" t="s">
        <v>27</v>
      </c>
      <c r="K573" s="2" t="s">
        <v>28</v>
      </c>
      <c r="L573" s="2" t="s">
        <v>29</v>
      </c>
      <c r="M573" s="2" t="s">
        <v>29</v>
      </c>
      <c r="N573" s="2" t="s">
        <v>29</v>
      </c>
      <c r="O573" s="2" t="s">
        <v>29</v>
      </c>
      <c r="P573" s="2" t="s">
        <v>1664</v>
      </c>
      <c r="Q573" s="4" t="str">
        <f>HYPERLINK("http://weibo.com/6099965593/Nmj7vbtjU")</f>
        <v>http://weibo.com/6099965593/Nmj7vbtjU</v>
      </c>
      <c r="R573" s="3" t="s">
        <v>185</v>
      </c>
      <c r="S573" s="2" t="s">
        <v>31</v>
      </c>
      <c r="T573" t="s">
        <v>32</v>
      </c>
    </row>
    <row r="574" ht="23" customHeight="1" spans="1:20">
      <c r="A574" s="2">
        <v>573</v>
      </c>
      <c r="B574" s="3" t="s">
        <v>2376</v>
      </c>
      <c r="C574" s="2" t="s">
        <v>2377</v>
      </c>
      <c r="D574" s="2" t="s">
        <v>35</v>
      </c>
      <c r="E574" s="2" t="s">
        <v>22</v>
      </c>
      <c r="F574" s="2" t="s">
        <v>2378</v>
      </c>
      <c r="G574" s="2" t="s">
        <v>2379</v>
      </c>
      <c r="H574" s="2" t="s">
        <v>260</v>
      </c>
      <c r="I574" s="2" t="s">
        <v>26</v>
      </c>
      <c r="J574" s="2" t="s">
        <v>27</v>
      </c>
      <c r="K574" s="2" t="s">
        <v>28</v>
      </c>
      <c r="L574" s="2" t="s">
        <v>29</v>
      </c>
      <c r="M574" s="2" t="s">
        <v>29</v>
      </c>
      <c r="N574" s="2" t="s">
        <v>29</v>
      </c>
      <c r="O574" s="2" t="s">
        <v>29</v>
      </c>
      <c r="P574" s="2" t="s">
        <v>104</v>
      </c>
      <c r="Q574" s="4" t="str">
        <f>HYPERLINK("http://weibo.com/7329151890/Nmj6cv9UK")</f>
        <v>http://weibo.com/7329151890/Nmj6cv9UK</v>
      </c>
      <c r="R574" s="3" t="s">
        <v>2376</v>
      </c>
      <c r="S574" s="2" t="s">
        <v>31</v>
      </c>
      <c r="T574" t="s">
        <v>32</v>
      </c>
    </row>
    <row r="575" ht="23" customHeight="1" spans="1:20">
      <c r="A575" s="2">
        <v>574</v>
      </c>
      <c r="B575" s="3" t="s">
        <v>2380</v>
      </c>
      <c r="C575" s="2" t="s">
        <v>2381</v>
      </c>
      <c r="D575" s="2" t="s">
        <v>21</v>
      </c>
      <c r="E575" s="2" t="s">
        <v>22</v>
      </c>
      <c r="F575" s="2" t="s">
        <v>2382</v>
      </c>
      <c r="G575" s="2" t="s">
        <v>2383</v>
      </c>
      <c r="H575" s="2" t="s">
        <v>1188</v>
      </c>
      <c r="I575" s="2" t="s">
        <v>26</v>
      </c>
      <c r="J575" s="2" t="s">
        <v>27</v>
      </c>
      <c r="K575" s="2" t="s">
        <v>28</v>
      </c>
      <c r="L575" s="2" t="s">
        <v>29</v>
      </c>
      <c r="M575" s="2" t="s">
        <v>29</v>
      </c>
      <c r="N575" s="2" t="s">
        <v>29</v>
      </c>
      <c r="O575" s="2" t="s">
        <v>29</v>
      </c>
      <c r="P575" s="2" t="s">
        <v>1728</v>
      </c>
      <c r="Q575" s="4" t="str">
        <f>HYPERLINK("http://weibo.com/1798099560/Nmj5Oglz1")</f>
        <v>http://weibo.com/1798099560/Nmj5Oglz1</v>
      </c>
      <c r="R575" s="3" t="s">
        <v>2380</v>
      </c>
      <c r="S575" s="2" t="s">
        <v>31</v>
      </c>
      <c r="T575" t="s">
        <v>32</v>
      </c>
    </row>
    <row r="576" ht="23" customHeight="1" spans="1:20">
      <c r="A576" s="2">
        <v>575</v>
      </c>
      <c r="B576" s="3" t="s">
        <v>2384</v>
      </c>
      <c r="C576" s="2" t="s">
        <v>2385</v>
      </c>
      <c r="D576" s="2" t="s">
        <v>35</v>
      </c>
      <c r="E576" s="2" t="s">
        <v>22</v>
      </c>
      <c r="F576" s="2" t="s">
        <v>2386</v>
      </c>
      <c r="G576" s="2" t="s">
        <v>2387</v>
      </c>
      <c r="H576" s="2" t="s">
        <v>205</v>
      </c>
      <c r="I576" s="2" t="s">
        <v>26</v>
      </c>
      <c r="J576" s="2" t="s">
        <v>27</v>
      </c>
      <c r="K576" s="2" t="s">
        <v>28</v>
      </c>
      <c r="L576" s="2" t="s">
        <v>29</v>
      </c>
      <c r="M576" s="2" t="s">
        <v>29</v>
      </c>
      <c r="N576" s="2" t="s">
        <v>29</v>
      </c>
      <c r="O576" s="2" t="s">
        <v>29</v>
      </c>
      <c r="P576" s="2" t="s">
        <v>2388</v>
      </c>
      <c r="Q576" s="4" t="str">
        <f>HYPERLINK("http://weibo.com/5724463715/Nmj4YklCA")</f>
        <v>http://weibo.com/5724463715/Nmj4YklCA</v>
      </c>
      <c r="R576" s="3" t="s">
        <v>2384</v>
      </c>
      <c r="S576" s="2" t="s">
        <v>31</v>
      </c>
      <c r="T576" t="s">
        <v>32</v>
      </c>
    </row>
    <row r="577" ht="23" customHeight="1" spans="1:20">
      <c r="A577" s="2">
        <v>576</v>
      </c>
      <c r="B577" s="3" t="s">
        <v>2389</v>
      </c>
      <c r="C577" s="2" t="s">
        <v>2390</v>
      </c>
      <c r="D577" s="2" t="s">
        <v>35</v>
      </c>
      <c r="E577" s="2" t="s">
        <v>22</v>
      </c>
      <c r="F577" s="2" t="s">
        <v>2391</v>
      </c>
      <c r="G577" s="2" t="s">
        <v>2392</v>
      </c>
      <c r="H577" s="2" t="s">
        <v>44</v>
      </c>
      <c r="I577" s="2" t="s">
        <v>26</v>
      </c>
      <c r="J577" s="2" t="s">
        <v>27</v>
      </c>
      <c r="K577" s="2" t="s">
        <v>28</v>
      </c>
      <c r="L577" s="2" t="s">
        <v>29</v>
      </c>
      <c r="M577" s="2" t="s">
        <v>29</v>
      </c>
      <c r="N577" s="2" t="s">
        <v>29</v>
      </c>
      <c r="O577" s="2" t="s">
        <v>29</v>
      </c>
      <c r="P577" s="2" t="s">
        <v>1086</v>
      </c>
      <c r="Q577" s="4" t="str">
        <f>HYPERLINK("http://weibo.com/5931606674/Nmj4RbAdV")</f>
        <v>http://weibo.com/5931606674/Nmj4RbAdV</v>
      </c>
      <c r="R577" s="3" t="s">
        <v>2389</v>
      </c>
      <c r="S577" s="2" t="s">
        <v>31</v>
      </c>
      <c r="T577" t="s">
        <v>32</v>
      </c>
    </row>
    <row r="578" ht="23" customHeight="1" spans="1:20">
      <c r="A578" s="2">
        <v>577</v>
      </c>
      <c r="B578" s="3" t="s">
        <v>2393</v>
      </c>
      <c r="C578" s="2" t="s">
        <v>2394</v>
      </c>
      <c r="D578" s="2" t="s">
        <v>35</v>
      </c>
      <c r="E578" s="2" t="s">
        <v>22</v>
      </c>
      <c r="F578" s="2" t="s">
        <v>2395</v>
      </c>
      <c r="G578" s="2" t="s">
        <v>2396</v>
      </c>
      <c r="H578" s="2" t="s">
        <v>103</v>
      </c>
      <c r="I578" s="2" t="s">
        <v>26</v>
      </c>
      <c r="J578" s="2" t="s">
        <v>27</v>
      </c>
      <c r="K578" s="2" t="s">
        <v>28</v>
      </c>
      <c r="L578" s="2" t="s">
        <v>29</v>
      </c>
      <c r="M578" s="2" t="s">
        <v>29</v>
      </c>
      <c r="N578" s="2" t="s">
        <v>29</v>
      </c>
      <c r="O578" s="2" t="s">
        <v>29</v>
      </c>
      <c r="P578" s="2" t="s">
        <v>104</v>
      </c>
      <c r="Q578" s="4" t="str">
        <f>HYPERLINK("http://weibo.com/6071134535/Nmj4fm7j9")</f>
        <v>http://weibo.com/6071134535/Nmj4fm7j9</v>
      </c>
      <c r="R578" s="3" t="s">
        <v>2393</v>
      </c>
      <c r="S578" s="2" t="s">
        <v>31</v>
      </c>
      <c r="T578" t="s">
        <v>32</v>
      </c>
    </row>
    <row r="579" ht="23" customHeight="1" spans="1:20">
      <c r="A579" s="2">
        <v>578</v>
      </c>
      <c r="B579" s="3" t="s">
        <v>2397</v>
      </c>
      <c r="C579" s="2" t="s">
        <v>2398</v>
      </c>
      <c r="D579" s="2" t="s">
        <v>21</v>
      </c>
      <c r="E579" s="2" t="s">
        <v>22</v>
      </c>
      <c r="F579" s="2" t="s">
        <v>2399</v>
      </c>
      <c r="G579" s="2" t="s">
        <v>2400</v>
      </c>
      <c r="H579" s="2" t="s">
        <v>91</v>
      </c>
      <c r="I579" s="2" t="s">
        <v>26</v>
      </c>
      <c r="J579" s="2" t="s">
        <v>27</v>
      </c>
      <c r="K579" s="2" t="s">
        <v>28</v>
      </c>
      <c r="L579" s="2" t="s">
        <v>29</v>
      </c>
      <c r="M579" s="2" t="s">
        <v>29</v>
      </c>
      <c r="N579" s="2" t="s">
        <v>29</v>
      </c>
      <c r="O579" s="2" t="s">
        <v>29</v>
      </c>
      <c r="P579" s="2" t="s">
        <v>1626</v>
      </c>
      <c r="Q579" s="4" t="str">
        <f>HYPERLINK("http://weibo.com/3942634709/Nmj3GrMDC")</f>
        <v>http://weibo.com/3942634709/Nmj3GrMDC</v>
      </c>
      <c r="R579" s="3" t="s">
        <v>2397</v>
      </c>
      <c r="S579" s="2" t="s">
        <v>31</v>
      </c>
      <c r="T579" t="s">
        <v>32</v>
      </c>
    </row>
    <row r="580" ht="23" customHeight="1" spans="1:20">
      <c r="A580" s="2">
        <v>579</v>
      </c>
      <c r="B580" s="3" t="s">
        <v>2401</v>
      </c>
      <c r="C580" s="2" t="s">
        <v>2402</v>
      </c>
      <c r="D580" s="2" t="s">
        <v>21</v>
      </c>
      <c r="E580" s="2" t="s">
        <v>22</v>
      </c>
      <c r="F580" s="2" t="s">
        <v>2403</v>
      </c>
      <c r="G580" s="2" t="s">
        <v>2404</v>
      </c>
      <c r="H580" s="2" t="s">
        <v>91</v>
      </c>
      <c r="I580" s="2" t="s">
        <v>26</v>
      </c>
      <c r="J580" s="2" t="s">
        <v>27</v>
      </c>
      <c r="K580" s="2" t="s">
        <v>28</v>
      </c>
      <c r="L580" s="2" t="s">
        <v>29</v>
      </c>
      <c r="M580" s="2" t="s">
        <v>29</v>
      </c>
      <c r="N580" s="2" t="s">
        <v>29</v>
      </c>
      <c r="O580" s="2" t="s">
        <v>29</v>
      </c>
      <c r="P580" s="2" t="s">
        <v>300</v>
      </c>
      <c r="Q580" s="4" t="str">
        <f>HYPERLINK("http://weibo.com/7766529459/Nmj22xgBi")</f>
        <v>http://weibo.com/7766529459/Nmj22xgBi</v>
      </c>
      <c r="R580" s="3" t="s">
        <v>2401</v>
      </c>
      <c r="S580" s="2" t="s">
        <v>31</v>
      </c>
      <c r="T580" t="s">
        <v>32</v>
      </c>
    </row>
    <row r="581" ht="23" customHeight="1" spans="1:20">
      <c r="A581" s="2">
        <v>580</v>
      </c>
      <c r="B581" s="3" t="s">
        <v>2405</v>
      </c>
      <c r="C581" s="2" t="s">
        <v>2406</v>
      </c>
      <c r="D581" s="2" t="s">
        <v>35</v>
      </c>
      <c r="E581" s="2" t="s">
        <v>22</v>
      </c>
      <c r="F581" s="2" t="s">
        <v>2407</v>
      </c>
      <c r="G581" s="2" t="s">
        <v>2408</v>
      </c>
      <c r="H581" s="2" t="s">
        <v>80</v>
      </c>
      <c r="I581" s="2" t="s">
        <v>26</v>
      </c>
      <c r="J581" s="2" t="s">
        <v>27</v>
      </c>
      <c r="K581" s="2" t="s">
        <v>28</v>
      </c>
      <c r="L581" s="2" t="s">
        <v>29</v>
      </c>
      <c r="M581" s="2" t="s">
        <v>29</v>
      </c>
      <c r="N581" s="2" t="s">
        <v>29</v>
      </c>
      <c r="O581" s="2" t="s">
        <v>29</v>
      </c>
      <c r="P581" s="2" t="s">
        <v>149</v>
      </c>
      <c r="Q581" s="4" t="str">
        <f>HYPERLINK("http://weibo.com/7812407154/Nmj12fNXT")</f>
        <v>http://weibo.com/7812407154/Nmj12fNXT</v>
      </c>
      <c r="R581" s="3" t="s">
        <v>2405</v>
      </c>
      <c r="S581" s="2" t="s">
        <v>31</v>
      </c>
      <c r="T581" t="s">
        <v>32</v>
      </c>
    </row>
    <row r="582" ht="23" customHeight="1" spans="1:20">
      <c r="A582" s="2">
        <v>581</v>
      </c>
      <c r="B582" s="3" t="s">
        <v>1283</v>
      </c>
      <c r="C582" s="2" t="s">
        <v>2409</v>
      </c>
      <c r="D582" s="2" t="s">
        <v>35</v>
      </c>
      <c r="E582" s="2" t="s">
        <v>22</v>
      </c>
      <c r="F582" s="2" t="s">
        <v>2410</v>
      </c>
      <c r="G582" s="2" t="s">
        <v>2411</v>
      </c>
      <c r="H582" s="2" t="s">
        <v>38</v>
      </c>
      <c r="I582" s="2" t="s">
        <v>26</v>
      </c>
      <c r="J582" s="2" t="s">
        <v>27</v>
      </c>
      <c r="K582" s="2" t="s">
        <v>28</v>
      </c>
      <c r="L582" s="2" t="s">
        <v>29</v>
      </c>
      <c r="M582" s="2" t="s">
        <v>29</v>
      </c>
      <c r="N582" s="2" t="s">
        <v>29</v>
      </c>
      <c r="O582" s="2" t="s">
        <v>29</v>
      </c>
      <c r="P582" s="2" t="s">
        <v>314</v>
      </c>
      <c r="Q582" s="4" t="str">
        <f>HYPERLINK("http://weibo.com/3801020362/Nmj0B5RkN")</f>
        <v>http://weibo.com/3801020362/Nmj0B5RkN</v>
      </c>
      <c r="R582" s="3" t="s">
        <v>1283</v>
      </c>
      <c r="S582" s="2" t="s">
        <v>31</v>
      </c>
      <c r="T582" t="s">
        <v>32</v>
      </c>
    </row>
    <row r="583" ht="23" customHeight="1" spans="1:20">
      <c r="A583" s="2">
        <v>582</v>
      </c>
      <c r="B583" s="3" t="s">
        <v>46</v>
      </c>
      <c r="C583" s="2" t="s">
        <v>2412</v>
      </c>
      <c r="D583" s="2" t="s">
        <v>35</v>
      </c>
      <c r="E583" s="2" t="s">
        <v>22</v>
      </c>
      <c r="F583" s="2" t="s">
        <v>2413</v>
      </c>
      <c r="G583" s="2" t="s">
        <v>2414</v>
      </c>
      <c r="H583" s="2" t="s">
        <v>38</v>
      </c>
      <c r="I583" s="2" t="s">
        <v>26</v>
      </c>
      <c r="J583" s="2" t="s">
        <v>27</v>
      </c>
      <c r="K583" s="2" t="s">
        <v>28</v>
      </c>
      <c r="L583" s="2" t="s">
        <v>29</v>
      </c>
      <c r="M583" s="2" t="s">
        <v>29</v>
      </c>
      <c r="N583" s="2" t="s">
        <v>29</v>
      </c>
      <c r="O583" s="2" t="s">
        <v>29</v>
      </c>
      <c r="P583" s="2" t="s">
        <v>29</v>
      </c>
      <c r="Q583" s="4" t="str">
        <f>HYPERLINK("http://weibo.com/6168866670/NmiZIj9vJ")</f>
        <v>http://weibo.com/6168866670/NmiZIj9vJ</v>
      </c>
      <c r="R583" s="3" t="s">
        <v>46</v>
      </c>
      <c r="S583" s="2" t="s">
        <v>31</v>
      </c>
      <c r="T583" t="s">
        <v>32</v>
      </c>
    </row>
    <row r="584" ht="23" customHeight="1" spans="1:20">
      <c r="A584" s="2">
        <v>583</v>
      </c>
      <c r="B584" s="3" t="s">
        <v>852</v>
      </c>
      <c r="C584" s="2" t="s">
        <v>2415</v>
      </c>
      <c r="D584" s="2" t="s">
        <v>35</v>
      </c>
      <c r="E584" s="2" t="s">
        <v>22</v>
      </c>
      <c r="F584" s="2" t="s">
        <v>2416</v>
      </c>
      <c r="G584" s="2" t="s">
        <v>2417</v>
      </c>
      <c r="H584" s="2" t="s">
        <v>38</v>
      </c>
      <c r="I584" s="2" t="s">
        <v>26</v>
      </c>
      <c r="J584" s="2" t="s">
        <v>27</v>
      </c>
      <c r="K584" s="2" t="s">
        <v>28</v>
      </c>
      <c r="L584" s="2" t="s">
        <v>29</v>
      </c>
      <c r="M584" s="2" t="s">
        <v>29</v>
      </c>
      <c r="N584" s="2" t="s">
        <v>29</v>
      </c>
      <c r="O584" s="2" t="s">
        <v>29</v>
      </c>
      <c r="P584" s="2" t="s">
        <v>2418</v>
      </c>
      <c r="Q584" s="4" t="str">
        <f>HYPERLINK("http://weibo.com/1969122101/NmiXQxvZi")</f>
        <v>http://weibo.com/1969122101/NmiXQxvZi</v>
      </c>
      <c r="R584" s="3" t="s">
        <v>852</v>
      </c>
      <c r="S584" s="2" t="s">
        <v>31</v>
      </c>
      <c r="T584" t="s">
        <v>32</v>
      </c>
    </row>
    <row r="585" ht="23" customHeight="1" spans="1:20">
      <c r="A585" s="2">
        <v>584</v>
      </c>
      <c r="B585" s="3" t="s">
        <v>2393</v>
      </c>
      <c r="C585" s="2" t="s">
        <v>2419</v>
      </c>
      <c r="D585" s="2" t="s">
        <v>35</v>
      </c>
      <c r="E585" s="2" t="s">
        <v>22</v>
      </c>
      <c r="F585" s="2" t="s">
        <v>2416</v>
      </c>
      <c r="G585" s="2" t="s">
        <v>2417</v>
      </c>
      <c r="H585" s="2" t="s">
        <v>38</v>
      </c>
      <c r="I585" s="2" t="s">
        <v>26</v>
      </c>
      <c r="J585" s="2" t="s">
        <v>27</v>
      </c>
      <c r="K585" s="2" t="s">
        <v>28</v>
      </c>
      <c r="L585" s="2" t="s">
        <v>29</v>
      </c>
      <c r="M585" s="2" t="s">
        <v>29</v>
      </c>
      <c r="N585" s="2" t="s">
        <v>29</v>
      </c>
      <c r="O585" s="2" t="s">
        <v>29</v>
      </c>
      <c r="P585" s="2" t="s">
        <v>2418</v>
      </c>
      <c r="Q585" s="4" t="str">
        <f>HYPERLINK("http://weibo.com/1969122101/NmiXLxdpS")</f>
        <v>http://weibo.com/1969122101/NmiXLxdpS</v>
      </c>
      <c r="R585" s="3" t="s">
        <v>2393</v>
      </c>
      <c r="S585" s="2" t="s">
        <v>31</v>
      </c>
      <c r="T585" t="s">
        <v>32</v>
      </c>
    </row>
    <row r="586" ht="23" customHeight="1" spans="1:20">
      <c r="A586" s="2">
        <v>585</v>
      </c>
      <c r="B586" s="3" t="s">
        <v>2420</v>
      </c>
      <c r="C586" s="2" t="s">
        <v>2421</v>
      </c>
      <c r="D586" s="2" t="s">
        <v>35</v>
      </c>
      <c r="E586" s="2" t="s">
        <v>22</v>
      </c>
      <c r="F586" s="2" t="s">
        <v>2422</v>
      </c>
      <c r="G586" s="2" t="s">
        <v>2423</v>
      </c>
      <c r="H586" s="2" t="s">
        <v>38</v>
      </c>
      <c r="I586" s="2" t="s">
        <v>26</v>
      </c>
      <c r="J586" s="2" t="s">
        <v>27</v>
      </c>
      <c r="K586" s="2" t="s">
        <v>28</v>
      </c>
      <c r="L586" s="2" t="s">
        <v>29</v>
      </c>
      <c r="M586" s="2" t="s">
        <v>29</v>
      </c>
      <c r="N586" s="2" t="s">
        <v>29</v>
      </c>
      <c r="O586" s="2" t="s">
        <v>29</v>
      </c>
      <c r="P586" s="2" t="s">
        <v>1885</v>
      </c>
      <c r="Q586" s="4" t="str">
        <f>HYPERLINK("http://weibo.com/2286646361/NmiXAkGuh")</f>
        <v>http://weibo.com/2286646361/NmiXAkGuh</v>
      </c>
      <c r="R586" s="3" t="s">
        <v>2420</v>
      </c>
      <c r="S586" s="2" t="s">
        <v>31</v>
      </c>
      <c r="T586" t="s">
        <v>32</v>
      </c>
    </row>
    <row r="587" ht="23" customHeight="1" spans="1:20">
      <c r="A587" s="2">
        <v>586</v>
      </c>
      <c r="B587" s="3" t="s">
        <v>2424</v>
      </c>
      <c r="C587" s="2" t="s">
        <v>2425</v>
      </c>
      <c r="D587" s="2" t="s">
        <v>21</v>
      </c>
      <c r="E587" s="2" t="s">
        <v>22</v>
      </c>
      <c r="F587" s="2" t="s">
        <v>2426</v>
      </c>
      <c r="G587" s="2" t="s">
        <v>2427</v>
      </c>
      <c r="H587" s="2" t="s">
        <v>205</v>
      </c>
      <c r="I587" s="2" t="s">
        <v>26</v>
      </c>
      <c r="J587" s="2" t="s">
        <v>27</v>
      </c>
      <c r="K587" s="2" t="s">
        <v>28</v>
      </c>
      <c r="L587" s="2" t="s">
        <v>29</v>
      </c>
      <c r="M587" s="2" t="s">
        <v>29</v>
      </c>
      <c r="N587" s="2" t="s">
        <v>29</v>
      </c>
      <c r="O587" s="2" t="s">
        <v>29</v>
      </c>
      <c r="P587" s="2" t="s">
        <v>2428</v>
      </c>
      <c r="Q587" s="4" t="str">
        <f>HYPERLINK("http://weibo.com/7769788896/NmiUDnS9u")</f>
        <v>http://weibo.com/7769788896/NmiUDnS9u</v>
      </c>
      <c r="R587" s="3" t="s">
        <v>2424</v>
      </c>
      <c r="S587" s="2" t="s">
        <v>31</v>
      </c>
      <c r="T587" t="s">
        <v>32</v>
      </c>
    </row>
    <row r="588" ht="23" customHeight="1" spans="1:20">
      <c r="A588" s="2">
        <v>587</v>
      </c>
      <c r="B588" s="3" t="s">
        <v>1283</v>
      </c>
      <c r="C588" s="2" t="s">
        <v>2429</v>
      </c>
      <c r="D588" s="2" t="s">
        <v>35</v>
      </c>
      <c r="E588" s="2" t="s">
        <v>22</v>
      </c>
      <c r="F588" s="2" t="s">
        <v>2430</v>
      </c>
      <c r="G588" s="2" t="s">
        <v>2431</v>
      </c>
      <c r="H588" s="2" t="s">
        <v>25</v>
      </c>
      <c r="I588" s="2" t="s">
        <v>26</v>
      </c>
      <c r="J588" s="2" t="s">
        <v>27</v>
      </c>
      <c r="K588" s="2" t="s">
        <v>28</v>
      </c>
      <c r="L588" s="2" t="s">
        <v>29</v>
      </c>
      <c r="M588" s="2" t="s">
        <v>29</v>
      </c>
      <c r="N588" s="2" t="s">
        <v>29</v>
      </c>
      <c r="O588" s="2" t="s">
        <v>29</v>
      </c>
      <c r="P588" s="2" t="s">
        <v>2432</v>
      </c>
      <c r="Q588" s="4" t="str">
        <f>HYPERLINK("http://weibo.com/2441105697/NmiUAmaHB")</f>
        <v>http://weibo.com/2441105697/NmiUAmaHB</v>
      </c>
      <c r="R588" s="3" t="s">
        <v>1283</v>
      </c>
      <c r="S588" s="2" t="s">
        <v>31</v>
      </c>
      <c r="T588" t="s">
        <v>32</v>
      </c>
    </row>
    <row r="589" ht="23" customHeight="1" spans="1:20">
      <c r="A589" s="2">
        <v>588</v>
      </c>
      <c r="B589" s="3" t="s">
        <v>46</v>
      </c>
      <c r="C589" s="2" t="s">
        <v>2433</v>
      </c>
      <c r="D589" s="2" t="s">
        <v>35</v>
      </c>
      <c r="E589" s="2" t="s">
        <v>22</v>
      </c>
      <c r="F589" s="2" t="s">
        <v>2434</v>
      </c>
      <c r="G589" s="2" t="s">
        <v>2435</v>
      </c>
      <c r="H589" s="2" t="s">
        <v>128</v>
      </c>
      <c r="I589" s="2" t="s">
        <v>26</v>
      </c>
      <c r="J589" s="2" t="s">
        <v>27</v>
      </c>
      <c r="K589" s="2" t="s">
        <v>28</v>
      </c>
      <c r="L589" s="2" t="s">
        <v>29</v>
      </c>
      <c r="M589" s="2" t="s">
        <v>29</v>
      </c>
      <c r="N589" s="2" t="s">
        <v>29</v>
      </c>
      <c r="O589" s="2" t="s">
        <v>29</v>
      </c>
      <c r="P589" s="2" t="s">
        <v>2436</v>
      </c>
      <c r="Q589" s="4" t="str">
        <f>HYPERLINK("http://weibo.com/7459053795/NmiTv4p5V")</f>
        <v>http://weibo.com/7459053795/NmiTv4p5V</v>
      </c>
      <c r="R589" s="3" t="s">
        <v>46</v>
      </c>
      <c r="S589" s="2" t="s">
        <v>31</v>
      </c>
      <c r="T589" t="s">
        <v>32</v>
      </c>
    </row>
    <row r="590" ht="23" customHeight="1" spans="1:20">
      <c r="A590" s="2">
        <v>589</v>
      </c>
      <c r="B590" s="3" t="s">
        <v>185</v>
      </c>
      <c r="C590" s="2" t="s">
        <v>2437</v>
      </c>
      <c r="D590" s="2" t="s">
        <v>35</v>
      </c>
      <c r="E590" s="2" t="s">
        <v>22</v>
      </c>
      <c r="F590" s="2" t="s">
        <v>2438</v>
      </c>
      <c r="G590" s="2" t="s">
        <v>2439</v>
      </c>
      <c r="H590" s="2" t="s">
        <v>103</v>
      </c>
      <c r="I590" s="2" t="s">
        <v>26</v>
      </c>
      <c r="J590" s="2" t="s">
        <v>27</v>
      </c>
      <c r="K590" s="2" t="s">
        <v>28</v>
      </c>
      <c r="L590" s="2" t="s">
        <v>29</v>
      </c>
      <c r="M590" s="2" t="s">
        <v>29</v>
      </c>
      <c r="N590" s="2" t="s">
        <v>29</v>
      </c>
      <c r="O590" s="2" t="s">
        <v>29</v>
      </c>
      <c r="P590" s="2" t="s">
        <v>930</v>
      </c>
      <c r="Q590" s="4" t="str">
        <f>HYPERLINK("http://weibo.com/7752525495/NmiRXAqqg")</f>
        <v>http://weibo.com/7752525495/NmiRXAqqg</v>
      </c>
      <c r="R590" s="3" t="s">
        <v>185</v>
      </c>
      <c r="S590" s="2" t="s">
        <v>31</v>
      </c>
      <c r="T590" t="s">
        <v>32</v>
      </c>
    </row>
    <row r="591" ht="23" customHeight="1" spans="1:20">
      <c r="A591" s="2">
        <v>590</v>
      </c>
      <c r="B591" s="3" t="s">
        <v>2440</v>
      </c>
      <c r="C591" s="2" t="s">
        <v>2441</v>
      </c>
      <c r="D591" s="2" t="s">
        <v>35</v>
      </c>
      <c r="E591" s="2" t="s">
        <v>22</v>
      </c>
      <c r="F591" s="2" t="s">
        <v>2442</v>
      </c>
      <c r="G591" s="2" t="s">
        <v>2443</v>
      </c>
      <c r="H591" s="2" t="s">
        <v>154</v>
      </c>
      <c r="I591" s="2" t="s">
        <v>26</v>
      </c>
      <c r="J591" s="2" t="s">
        <v>27</v>
      </c>
      <c r="K591" s="2" t="s">
        <v>28</v>
      </c>
      <c r="L591" s="2" t="s">
        <v>29</v>
      </c>
      <c r="M591" s="2" t="s">
        <v>29</v>
      </c>
      <c r="N591" s="2" t="s">
        <v>29</v>
      </c>
      <c r="O591" s="2" t="s">
        <v>29</v>
      </c>
      <c r="P591" s="2" t="s">
        <v>1664</v>
      </c>
      <c r="Q591" s="4" t="str">
        <f>HYPERLINK("http://weibo.com/5115244557/NmiPMBlN1")</f>
        <v>http://weibo.com/5115244557/NmiPMBlN1</v>
      </c>
      <c r="R591" s="3" t="s">
        <v>2440</v>
      </c>
      <c r="S591" s="2" t="s">
        <v>31</v>
      </c>
      <c r="T591" t="s">
        <v>32</v>
      </c>
    </row>
    <row r="592" ht="23" customHeight="1" spans="1:20">
      <c r="A592" s="2">
        <v>591</v>
      </c>
      <c r="B592" s="3" t="s">
        <v>2444</v>
      </c>
      <c r="C592" s="2" t="s">
        <v>2445</v>
      </c>
      <c r="D592" s="2" t="s">
        <v>21</v>
      </c>
      <c r="E592" s="2" t="s">
        <v>22</v>
      </c>
      <c r="F592" s="2" t="s">
        <v>2446</v>
      </c>
      <c r="G592" s="2" t="s">
        <v>2447</v>
      </c>
      <c r="H592" s="2" t="s">
        <v>91</v>
      </c>
      <c r="I592" s="2" t="s">
        <v>26</v>
      </c>
      <c r="J592" s="2" t="s">
        <v>27</v>
      </c>
      <c r="K592" s="2" t="s">
        <v>28</v>
      </c>
      <c r="L592" s="2" t="s">
        <v>29</v>
      </c>
      <c r="M592" s="2" t="s">
        <v>29</v>
      </c>
      <c r="N592" s="2" t="s">
        <v>29</v>
      </c>
      <c r="O592" s="2" t="s">
        <v>29</v>
      </c>
      <c r="P592" s="2" t="s">
        <v>2448</v>
      </c>
      <c r="Q592" s="4" t="str">
        <f>HYPERLINK("http://weibo.com/7766190718/NmiOjv93e")</f>
        <v>http://weibo.com/7766190718/NmiOjv93e</v>
      </c>
      <c r="R592" s="3" t="s">
        <v>2444</v>
      </c>
      <c r="S592" s="2" t="s">
        <v>31</v>
      </c>
      <c r="T592" t="s">
        <v>32</v>
      </c>
    </row>
    <row r="593" ht="23" customHeight="1" spans="1:20">
      <c r="A593" s="2">
        <v>592</v>
      </c>
      <c r="B593" s="3" t="s">
        <v>46</v>
      </c>
      <c r="C593" s="2" t="s">
        <v>2449</v>
      </c>
      <c r="D593" s="2" t="s">
        <v>35</v>
      </c>
      <c r="E593" s="2" t="s">
        <v>22</v>
      </c>
      <c r="F593" s="2" t="s">
        <v>2450</v>
      </c>
      <c r="G593" s="2" t="s">
        <v>2451</v>
      </c>
      <c r="H593" s="2" t="s">
        <v>1188</v>
      </c>
      <c r="I593" s="2" t="s">
        <v>26</v>
      </c>
      <c r="J593" s="2" t="s">
        <v>27</v>
      </c>
      <c r="K593" s="2" t="s">
        <v>28</v>
      </c>
      <c r="L593" s="2" t="s">
        <v>29</v>
      </c>
      <c r="M593" s="2" t="s">
        <v>29</v>
      </c>
      <c r="N593" s="2" t="s">
        <v>29</v>
      </c>
      <c r="O593" s="2" t="s">
        <v>29</v>
      </c>
      <c r="P593" s="2" t="s">
        <v>1057</v>
      </c>
      <c r="Q593" s="4" t="str">
        <f>HYPERLINK("http://weibo.com/5671394768/NmiO3g9fC")</f>
        <v>http://weibo.com/5671394768/NmiO3g9fC</v>
      </c>
      <c r="R593" s="3" t="s">
        <v>46</v>
      </c>
      <c r="S593" s="2" t="s">
        <v>31</v>
      </c>
      <c r="T593" t="s">
        <v>32</v>
      </c>
    </row>
    <row r="594" ht="23" customHeight="1" spans="1:20">
      <c r="A594" s="2">
        <v>593</v>
      </c>
      <c r="B594" s="3" t="s">
        <v>1627</v>
      </c>
      <c r="C594" s="2" t="s">
        <v>2452</v>
      </c>
      <c r="D594" s="2" t="s">
        <v>35</v>
      </c>
      <c r="E594" s="2" t="s">
        <v>22</v>
      </c>
      <c r="F594" s="2" t="s">
        <v>2453</v>
      </c>
      <c r="G594" s="2" t="s">
        <v>2454</v>
      </c>
      <c r="H594" s="2" t="s">
        <v>91</v>
      </c>
      <c r="I594" s="2" t="s">
        <v>26</v>
      </c>
      <c r="J594" s="2" t="s">
        <v>27</v>
      </c>
      <c r="K594" s="2" t="s">
        <v>28</v>
      </c>
      <c r="L594" s="2" t="s">
        <v>29</v>
      </c>
      <c r="M594" s="2" t="s">
        <v>29</v>
      </c>
      <c r="N594" s="2" t="s">
        <v>29</v>
      </c>
      <c r="O594" s="2" t="s">
        <v>29</v>
      </c>
      <c r="P594" s="2" t="s">
        <v>29</v>
      </c>
      <c r="Q594" s="4" t="str">
        <f>HYPERLINK("http://weibo.com/7689225022/NmiKC14Iw")</f>
        <v>http://weibo.com/7689225022/NmiKC14Iw</v>
      </c>
      <c r="R594" s="3" t="s">
        <v>1627</v>
      </c>
      <c r="S594" s="2" t="s">
        <v>31</v>
      </c>
      <c r="T594" t="s">
        <v>32</v>
      </c>
    </row>
    <row r="595" ht="23" customHeight="1" spans="1:20">
      <c r="A595" s="2">
        <v>594</v>
      </c>
      <c r="B595" s="3" t="s">
        <v>46</v>
      </c>
      <c r="C595" s="2" t="s">
        <v>2455</v>
      </c>
      <c r="D595" s="2" t="s">
        <v>35</v>
      </c>
      <c r="E595" s="2" t="s">
        <v>22</v>
      </c>
      <c r="F595" s="2" t="s">
        <v>2456</v>
      </c>
      <c r="G595" s="2" t="s">
        <v>2457</v>
      </c>
      <c r="H595" s="2" t="s">
        <v>38</v>
      </c>
      <c r="I595" s="2" t="s">
        <v>26</v>
      </c>
      <c r="J595" s="2" t="s">
        <v>27</v>
      </c>
      <c r="K595" s="2" t="s">
        <v>28</v>
      </c>
      <c r="L595" s="2" t="s">
        <v>29</v>
      </c>
      <c r="M595" s="2" t="s">
        <v>29</v>
      </c>
      <c r="N595" s="2" t="s">
        <v>29</v>
      </c>
      <c r="O595" s="2" t="s">
        <v>29</v>
      </c>
      <c r="P595" s="2" t="s">
        <v>1016</v>
      </c>
      <c r="Q595" s="4" t="str">
        <f>HYPERLINK("http://weibo.com/7600018162/NmiJWznl3")</f>
        <v>http://weibo.com/7600018162/NmiJWznl3</v>
      </c>
      <c r="R595" s="3" t="s">
        <v>46</v>
      </c>
      <c r="S595" s="2" t="s">
        <v>31</v>
      </c>
      <c r="T595" t="s">
        <v>32</v>
      </c>
    </row>
    <row r="596" ht="23" customHeight="1" spans="1:20">
      <c r="A596" s="2">
        <v>595</v>
      </c>
      <c r="B596" s="3" t="s">
        <v>1283</v>
      </c>
      <c r="C596" s="2" t="s">
        <v>2458</v>
      </c>
      <c r="D596" s="2" t="s">
        <v>35</v>
      </c>
      <c r="E596" s="2" t="s">
        <v>22</v>
      </c>
      <c r="F596" s="2" t="s">
        <v>2459</v>
      </c>
      <c r="G596" s="2" t="s">
        <v>2460</v>
      </c>
      <c r="H596" s="2" t="s">
        <v>2461</v>
      </c>
      <c r="I596" s="2" t="s">
        <v>26</v>
      </c>
      <c r="J596" s="2" t="s">
        <v>27</v>
      </c>
      <c r="K596" s="2" t="s">
        <v>28</v>
      </c>
      <c r="L596" s="2" t="s">
        <v>29</v>
      </c>
      <c r="M596" s="2" t="s">
        <v>29</v>
      </c>
      <c r="N596" s="2" t="s">
        <v>29</v>
      </c>
      <c r="O596" s="2" t="s">
        <v>29</v>
      </c>
      <c r="P596" s="2" t="s">
        <v>56</v>
      </c>
      <c r="Q596" s="4" t="str">
        <f>HYPERLINK("http://weibo.com/7374918641/NmiIQ3sda")</f>
        <v>http://weibo.com/7374918641/NmiIQ3sda</v>
      </c>
      <c r="R596" s="3" t="s">
        <v>1283</v>
      </c>
      <c r="S596" s="2" t="s">
        <v>31</v>
      </c>
      <c r="T596" t="s">
        <v>32</v>
      </c>
    </row>
    <row r="597" ht="23" customHeight="1" spans="1:20">
      <c r="A597" s="2">
        <v>596</v>
      </c>
      <c r="B597" s="3" t="s">
        <v>1201</v>
      </c>
      <c r="C597" s="2" t="s">
        <v>2462</v>
      </c>
      <c r="D597" s="2" t="s">
        <v>35</v>
      </c>
      <c r="E597" s="2" t="s">
        <v>22</v>
      </c>
      <c r="F597" s="2" t="s">
        <v>2463</v>
      </c>
      <c r="G597" s="2" t="s">
        <v>2464</v>
      </c>
      <c r="H597" s="2" t="s">
        <v>103</v>
      </c>
      <c r="I597" s="2" t="s">
        <v>26</v>
      </c>
      <c r="J597" s="2" t="s">
        <v>27</v>
      </c>
      <c r="K597" s="2" t="s">
        <v>28</v>
      </c>
      <c r="L597" s="2" t="s">
        <v>29</v>
      </c>
      <c r="M597" s="2" t="s">
        <v>29</v>
      </c>
      <c r="N597" s="2" t="s">
        <v>29</v>
      </c>
      <c r="O597" s="2" t="s">
        <v>29</v>
      </c>
      <c r="P597" s="2" t="s">
        <v>1011</v>
      </c>
      <c r="Q597" s="4" t="str">
        <f>HYPERLINK("http://weibo.com/5694477425/NmiI06nnx")</f>
        <v>http://weibo.com/5694477425/NmiI06nnx</v>
      </c>
      <c r="R597" s="3" t="s">
        <v>1201</v>
      </c>
      <c r="S597" s="2" t="s">
        <v>31</v>
      </c>
      <c r="T597" t="s">
        <v>32</v>
      </c>
    </row>
    <row r="598" ht="23" customHeight="1" spans="1:20">
      <c r="A598" s="2">
        <v>597</v>
      </c>
      <c r="B598" s="3" t="s">
        <v>2108</v>
      </c>
      <c r="C598" s="2" t="s">
        <v>2465</v>
      </c>
      <c r="D598" s="2" t="s">
        <v>35</v>
      </c>
      <c r="E598" s="2" t="s">
        <v>22</v>
      </c>
      <c r="F598" s="2" t="s">
        <v>2466</v>
      </c>
      <c r="G598" s="2" t="s">
        <v>2467</v>
      </c>
      <c r="H598" s="2" t="s">
        <v>44</v>
      </c>
      <c r="I598" s="2" t="s">
        <v>26</v>
      </c>
      <c r="J598" s="2" t="s">
        <v>27</v>
      </c>
      <c r="K598" s="2" t="s">
        <v>28</v>
      </c>
      <c r="L598" s="2" t="s">
        <v>29</v>
      </c>
      <c r="M598" s="2" t="s">
        <v>29</v>
      </c>
      <c r="N598" s="2" t="s">
        <v>29</v>
      </c>
      <c r="O598" s="2" t="s">
        <v>29</v>
      </c>
      <c r="P598" s="2" t="s">
        <v>2468</v>
      </c>
      <c r="Q598" s="4" t="str">
        <f>HYPERLINK("http://weibo.com/6990161916/NmiHv4Mcz")</f>
        <v>http://weibo.com/6990161916/NmiHv4Mcz</v>
      </c>
      <c r="R598" s="3" t="s">
        <v>2108</v>
      </c>
      <c r="S598" s="2" t="s">
        <v>31</v>
      </c>
      <c r="T598" t="s">
        <v>32</v>
      </c>
    </row>
    <row r="599" ht="23" customHeight="1" spans="1:20">
      <c r="A599" s="2">
        <v>598</v>
      </c>
      <c r="B599" s="3" t="s">
        <v>2469</v>
      </c>
      <c r="C599" s="2" t="s">
        <v>2470</v>
      </c>
      <c r="D599" s="2" t="s">
        <v>21</v>
      </c>
      <c r="E599" s="2" t="s">
        <v>22</v>
      </c>
      <c r="F599" s="2" t="s">
        <v>2471</v>
      </c>
      <c r="G599" s="2" t="s">
        <v>2472</v>
      </c>
      <c r="H599" s="2" t="s">
        <v>128</v>
      </c>
      <c r="I599" s="2" t="s">
        <v>26</v>
      </c>
      <c r="J599" s="2" t="s">
        <v>27</v>
      </c>
      <c r="K599" s="2" t="s">
        <v>28</v>
      </c>
      <c r="L599" s="2" t="s">
        <v>29</v>
      </c>
      <c r="M599" s="2" t="s">
        <v>29</v>
      </c>
      <c r="N599" s="2" t="s">
        <v>29</v>
      </c>
      <c r="O599" s="2" t="s">
        <v>29</v>
      </c>
      <c r="P599" s="2" t="s">
        <v>104</v>
      </c>
      <c r="Q599" s="4" t="str">
        <f>HYPERLINK("http://weibo.com/7742586170/NmiCRr8YA")</f>
        <v>http://weibo.com/7742586170/NmiCRr8YA</v>
      </c>
      <c r="R599" s="3" t="s">
        <v>2469</v>
      </c>
      <c r="S599" s="2" t="s">
        <v>31</v>
      </c>
      <c r="T599" t="s">
        <v>32</v>
      </c>
    </row>
    <row r="600" ht="23" customHeight="1" spans="1:20">
      <c r="A600" s="2">
        <v>599</v>
      </c>
      <c r="B600" s="3" t="s">
        <v>2473</v>
      </c>
      <c r="C600" s="2" t="s">
        <v>2474</v>
      </c>
      <c r="D600" s="2" t="s">
        <v>21</v>
      </c>
      <c r="E600" s="2" t="s">
        <v>22</v>
      </c>
      <c r="F600" s="2" t="s">
        <v>2475</v>
      </c>
      <c r="G600" s="2" t="s">
        <v>2476</v>
      </c>
      <c r="H600" s="2" t="s">
        <v>154</v>
      </c>
      <c r="I600" s="2" t="s">
        <v>26</v>
      </c>
      <c r="J600" s="2" t="s">
        <v>27</v>
      </c>
      <c r="K600" s="2" t="s">
        <v>28</v>
      </c>
      <c r="L600" s="2" t="s">
        <v>29</v>
      </c>
      <c r="M600" s="2" t="s">
        <v>29</v>
      </c>
      <c r="N600" s="2" t="s">
        <v>29</v>
      </c>
      <c r="O600" s="2" t="s">
        <v>29</v>
      </c>
      <c r="P600" s="2" t="s">
        <v>2477</v>
      </c>
      <c r="Q600" s="4" t="str">
        <f>HYPERLINK("http://weibo.com/1778315863/NmiALaLPF")</f>
        <v>http://weibo.com/1778315863/NmiALaLPF</v>
      </c>
      <c r="R600" s="3" t="s">
        <v>2473</v>
      </c>
      <c r="S600" s="2" t="s">
        <v>31</v>
      </c>
      <c r="T600" t="s">
        <v>32</v>
      </c>
    </row>
    <row r="601" ht="23" customHeight="1" spans="1:20">
      <c r="A601" s="2">
        <v>600</v>
      </c>
      <c r="B601" s="3" t="s">
        <v>46</v>
      </c>
      <c r="C601" s="2" t="s">
        <v>2478</v>
      </c>
      <c r="D601" s="2" t="s">
        <v>35</v>
      </c>
      <c r="E601" s="2" t="s">
        <v>22</v>
      </c>
      <c r="F601" s="2" t="s">
        <v>2479</v>
      </c>
      <c r="G601" s="2" t="s">
        <v>2480</v>
      </c>
      <c r="H601" s="2" t="s">
        <v>717</v>
      </c>
      <c r="I601" s="2" t="s">
        <v>26</v>
      </c>
      <c r="J601" s="2" t="s">
        <v>27</v>
      </c>
      <c r="K601" s="2" t="s">
        <v>28</v>
      </c>
      <c r="L601" s="2" t="s">
        <v>29</v>
      </c>
      <c r="M601" s="2" t="s">
        <v>29</v>
      </c>
      <c r="N601" s="2" t="s">
        <v>29</v>
      </c>
      <c r="O601" s="2" t="s">
        <v>29</v>
      </c>
      <c r="P601" s="2" t="s">
        <v>1057</v>
      </c>
      <c r="Q601" s="4" t="str">
        <f>HYPERLINK("http://weibo.com/7278714457/NmizUC1nw")</f>
        <v>http://weibo.com/7278714457/NmizUC1nw</v>
      </c>
      <c r="R601" s="3" t="s">
        <v>46</v>
      </c>
      <c r="S601" s="2" t="s">
        <v>31</v>
      </c>
      <c r="T601" t="s">
        <v>32</v>
      </c>
    </row>
    <row r="602" ht="23" customHeight="1" spans="1:20">
      <c r="A602" s="2">
        <v>601</v>
      </c>
      <c r="B602" s="3" t="s">
        <v>2481</v>
      </c>
      <c r="C602" s="2" t="s">
        <v>2482</v>
      </c>
      <c r="D602" s="2" t="s">
        <v>35</v>
      </c>
      <c r="E602" s="2" t="s">
        <v>22</v>
      </c>
      <c r="F602" s="2" t="s">
        <v>2483</v>
      </c>
      <c r="G602" s="2" t="s">
        <v>2484</v>
      </c>
      <c r="H602" s="2" t="s">
        <v>211</v>
      </c>
      <c r="I602" s="2" t="s">
        <v>26</v>
      </c>
      <c r="J602" s="2" t="s">
        <v>27</v>
      </c>
      <c r="K602" s="2" t="s">
        <v>28</v>
      </c>
      <c r="L602" s="2" t="s">
        <v>29</v>
      </c>
      <c r="M602" s="2" t="s">
        <v>29</v>
      </c>
      <c r="N602" s="2" t="s">
        <v>29</v>
      </c>
      <c r="O602" s="2" t="s">
        <v>29</v>
      </c>
      <c r="P602" s="2" t="s">
        <v>2485</v>
      </c>
      <c r="Q602" s="4" t="str">
        <f>HYPERLINK("http://weibo.com/5338588837/NmiyVbAw7")</f>
        <v>http://weibo.com/5338588837/NmiyVbAw7</v>
      </c>
      <c r="R602" s="3" t="s">
        <v>2481</v>
      </c>
      <c r="S602" s="2" t="s">
        <v>31</v>
      </c>
      <c r="T602" t="s">
        <v>32</v>
      </c>
    </row>
    <row r="603" ht="23" customHeight="1" spans="1:20">
      <c r="A603" s="2">
        <v>602</v>
      </c>
      <c r="B603" s="3" t="s">
        <v>880</v>
      </c>
      <c r="C603" s="2" t="s">
        <v>2486</v>
      </c>
      <c r="D603" s="2" t="s">
        <v>35</v>
      </c>
      <c r="E603" s="2" t="s">
        <v>22</v>
      </c>
      <c r="F603" s="2" t="s">
        <v>2487</v>
      </c>
      <c r="G603" s="2" t="s">
        <v>2488</v>
      </c>
      <c r="H603" s="2" t="s">
        <v>154</v>
      </c>
      <c r="I603" s="2" t="s">
        <v>26</v>
      </c>
      <c r="J603" s="2" t="s">
        <v>27</v>
      </c>
      <c r="K603" s="2" t="s">
        <v>28</v>
      </c>
      <c r="L603" s="2" t="s">
        <v>29</v>
      </c>
      <c r="M603" s="2" t="s">
        <v>29</v>
      </c>
      <c r="N603" s="2" t="s">
        <v>29</v>
      </c>
      <c r="O603" s="2" t="s">
        <v>29</v>
      </c>
      <c r="P603" s="2" t="s">
        <v>2489</v>
      </c>
      <c r="Q603" s="4" t="str">
        <f>HYPERLINK("http://weibo.com/5555237914/NmiyMhrmt")</f>
        <v>http://weibo.com/5555237914/NmiyMhrmt</v>
      </c>
      <c r="R603" s="3" t="s">
        <v>880</v>
      </c>
      <c r="S603" s="2" t="s">
        <v>31</v>
      </c>
      <c r="T603" t="s">
        <v>32</v>
      </c>
    </row>
    <row r="604" ht="23" customHeight="1" spans="1:20">
      <c r="A604" s="2">
        <v>603</v>
      </c>
      <c r="B604" s="3" t="s">
        <v>2490</v>
      </c>
      <c r="C604" s="2" t="s">
        <v>2491</v>
      </c>
      <c r="D604" s="2" t="s">
        <v>35</v>
      </c>
      <c r="E604" s="2" t="s">
        <v>22</v>
      </c>
      <c r="F604" s="2" t="s">
        <v>2492</v>
      </c>
      <c r="G604" s="2" t="s">
        <v>2493</v>
      </c>
      <c r="H604" s="2" t="s">
        <v>423</v>
      </c>
      <c r="I604" s="2" t="s">
        <v>26</v>
      </c>
      <c r="J604" s="2" t="s">
        <v>27</v>
      </c>
      <c r="K604" s="2" t="s">
        <v>28</v>
      </c>
      <c r="L604" s="2" t="s">
        <v>29</v>
      </c>
      <c r="M604" s="2" t="s">
        <v>29</v>
      </c>
      <c r="N604" s="2" t="s">
        <v>29</v>
      </c>
      <c r="O604" s="2" t="s">
        <v>29</v>
      </c>
      <c r="P604" s="2" t="s">
        <v>114</v>
      </c>
      <c r="Q604" s="4" t="str">
        <f>HYPERLINK("http://weibo.com/7846299941/NmiyD3uR5")</f>
        <v>http://weibo.com/7846299941/NmiyD3uR5</v>
      </c>
      <c r="R604" s="3" t="s">
        <v>2490</v>
      </c>
      <c r="S604" s="2" t="s">
        <v>31</v>
      </c>
      <c r="T604" t="s">
        <v>32</v>
      </c>
    </row>
    <row r="605" ht="23" customHeight="1" spans="1:20">
      <c r="A605" s="2">
        <v>604</v>
      </c>
      <c r="B605" s="3" t="s">
        <v>1283</v>
      </c>
      <c r="C605" s="2" t="s">
        <v>2494</v>
      </c>
      <c r="D605" s="2" t="s">
        <v>35</v>
      </c>
      <c r="E605" s="2" t="s">
        <v>22</v>
      </c>
      <c r="F605" s="2" t="s">
        <v>2495</v>
      </c>
      <c r="G605" s="2" t="s">
        <v>2496</v>
      </c>
      <c r="H605" s="2" t="s">
        <v>97</v>
      </c>
      <c r="I605" s="2" t="s">
        <v>26</v>
      </c>
      <c r="J605" s="2" t="s">
        <v>27</v>
      </c>
      <c r="K605" s="2" t="s">
        <v>28</v>
      </c>
      <c r="L605" s="2" t="s">
        <v>29</v>
      </c>
      <c r="M605" s="2" t="s">
        <v>29</v>
      </c>
      <c r="N605" s="2" t="s">
        <v>29</v>
      </c>
      <c r="O605" s="2" t="s">
        <v>29</v>
      </c>
      <c r="P605" s="2" t="s">
        <v>2497</v>
      </c>
      <c r="Q605" s="4" t="str">
        <f>HYPERLINK("http://weibo.com/3976183741/Nmiy2un6j")</f>
        <v>http://weibo.com/3976183741/Nmiy2un6j</v>
      </c>
      <c r="R605" s="3" t="s">
        <v>1283</v>
      </c>
      <c r="S605" s="2" t="s">
        <v>31</v>
      </c>
      <c r="T605" t="s">
        <v>32</v>
      </c>
    </row>
    <row r="606" ht="23" customHeight="1" spans="1:20">
      <c r="A606" s="2">
        <v>605</v>
      </c>
      <c r="B606" s="3" t="s">
        <v>1283</v>
      </c>
      <c r="C606" s="2" t="s">
        <v>2498</v>
      </c>
      <c r="D606" s="2" t="s">
        <v>35</v>
      </c>
      <c r="E606" s="2" t="s">
        <v>22</v>
      </c>
      <c r="F606" s="2" t="s">
        <v>2499</v>
      </c>
      <c r="G606" s="2" t="s">
        <v>2500</v>
      </c>
      <c r="H606" s="2" t="s">
        <v>1188</v>
      </c>
      <c r="I606" s="2" t="s">
        <v>26</v>
      </c>
      <c r="J606" s="2" t="s">
        <v>27</v>
      </c>
      <c r="K606" s="2" t="s">
        <v>28</v>
      </c>
      <c r="L606" s="2" t="s">
        <v>29</v>
      </c>
      <c r="M606" s="2" t="s">
        <v>29</v>
      </c>
      <c r="N606" s="2" t="s">
        <v>29</v>
      </c>
      <c r="O606" s="2" t="s">
        <v>29</v>
      </c>
      <c r="P606" s="2" t="s">
        <v>1885</v>
      </c>
      <c r="Q606" s="4" t="str">
        <f>HYPERLINK("http://weibo.com/7390676935/NmixbBQ0C")</f>
        <v>http://weibo.com/7390676935/NmixbBQ0C</v>
      </c>
      <c r="R606" s="3" t="s">
        <v>1283</v>
      </c>
      <c r="S606" s="2" t="s">
        <v>31</v>
      </c>
      <c r="T606" t="s">
        <v>32</v>
      </c>
    </row>
    <row r="607" ht="23" customHeight="1" spans="1:20">
      <c r="A607" s="2">
        <v>606</v>
      </c>
      <c r="B607" s="3" t="s">
        <v>2501</v>
      </c>
      <c r="C607" s="2" t="s">
        <v>2502</v>
      </c>
      <c r="D607" s="2" t="s">
        <v>35</v>
      </c>
      <c r="E607" s="2" t="s">
        <v>22</v>
      </c>
      <c r="F607" s="2" t="s">
        <v>2503</v>
      </c>
      <c r="G607" s="2" t="s">
        <v>2504</v>
      </c>
      <c r="H607" s="2" t="s">
        <v>351</v>
      </c>
      <c r="I607" s="2" t="s">
        <v>26</v>
      </c>
      <c r="J607" s="2" t="s">
        <v>27</v>
      </c>
      <c r="K607" s="2" t="s">
        <v>28</v>
      </c>
      <c r="L607" s="2" t="s">
        <v>29</v>
      </c>
      <c r="M607" s="2" t="s">
        <v>29</v>
      </c>
      <c r="N607" s="2" t="s">
        <v>29</v>
      </c>
      <c r="O607" s="2" t="s">
        <v>29</v>
      </c>
      <c r="P607" s="2" t="s">
        <v>2505</v>
      </c>
      <c r="Q607" s="4" t="str">
        <f>HYPERLINK("http://weibo.com/5919946665/NmiwlzfvM")</f>
        <v>http://weibo.com/5919946665/NmiwlzfvM</v>
      </c>
      <c r="R607" s="3" t="s">
        <v>2501</v>
      </c>
      <c r="S607" s="2" t="s">
        <v>31</v>
      </c>
      <c r="T607" t="s">
        <v>32</v>
      </c>
    </row>
    <row r="608" ht="23" customHeight="1" spans="1:20">
      <c r="A608" s="2">
        <v>607</v>
      </c>
      <c r="B608" s="3" t="s">
        <v>2506</v>
      </c>
      <c r="C608" s="2" t="s">
        <v>2507</v>
      </c>
      <c r="D608" s="2" t="s">
        <v>21</v>
      </c>
      <c r="E608" s="2" t="s">
        <v>22</v>
      </c>
      <c r="F608" s="2" t="s">
        <v>2508</v>
      </c>
      <c r="G608" s="2" t="s">
        <v>2509</v>
      </c>
      <c r="H608" s="2" t="s">
        <v>38</v>
      </c>
      <c r="I608" s="2" t="s">
        <v>26</v>
      </c>
      <c r="J608" s="2" t="s">
        <v>27</v>
      </c>
      <c r="K608" s="2" t="s">
        <v>28</v>
      </c>
      <c r="L608" s="2" t="s">
        <v>29</v>
      </c>
      <c r="M608" s="2" t="s">
        <v>29</v>
      </c>
      <c r="N608" s="2" t="s">
        <v>29</v>
      </c>
      <c r="O608" s="2" t="s">
        <v>29</v>
      </c>
      <c r="P608" s="2" t="s">
        <v>71</v>
      </c>
      <c r="Q608" s="4" t="str">
        <f>HYPERLINK("http://weibo.com/6902887406/Nmiviwz6P")</f>
        <v>http://weibo.com/6902887406/Nmiviwz6P</v>
      </c>
      <c r="R608" s="3" t="s">
        <v>2506</v>
      </c>
      <c r="S608" s="2" t="s">
        <v>31</v>
      </c>
      <c r="T608" t="s">
        <v>32</v>
      </c>
    </row>
    <row r="609" ht="23" customHeight="1" spans="1:20">
      <c r="A609" s="2">
        <v>608</v>
      </c>
      <c r="B609" s="3" t="s">
        <v>2510</v>
      </c>
      <c r="C609" s="2" t="s">
        <v>2511</v>
      </c>
      <c r="D609" s="2" t="s">
        <v>21</v>
      </c>
      <c r="E609" s="2" t="s">
        <v>22</v>
      </c>
      <c r="F609" s="2" t="s">
        <v>2244</v>
      </c>
      <c r="G609" s="2" t="s">
        <v>2245</v>
      </c>
      <c r="H609" s="2" t="s">
        <v>211</v>
      </c>
      <c r="I609" s="2" t="s">
        <v>26</v>
      </c>
      <c r="J609" s="2" t="s">
        <v>27</v>
      </c>
      <c r="K609" s="2" t="s">
        <v>28</v>
      </c>
      <c r="L609" s="2" t="s">
        <v>29</v>
      </c>
      <c r="M609" s="2" t="s">
        <v>29</v>
      </c>
      <c r="N609" s="2" t="s">
        <v>29</v>
      </c>
      <c r="O609" s="2" t="s">
        <v>29</v>
      </c>
      <c r="P609" s="2" t="s">
        <v>601</v>
      </c>
      <c r="Q609" s="4" t="str">
        <f>HYPERLINK("http://weibo.com/5650956062/NmitOFVUo")</f>
        <v>http://weibo.com/5650956062/NmitOFVUo</v>
      </c>
      <c r="R609" s="3" t="s">
        <v>2512</v>
      </c>
      <c r="S609" s="2" t="s">
        <v>31</v>
      </c>
      <c r="T609" t="s">
        <v>32</v>
      </c>
    </row>
    <row r="610" ht="23" customHeight="1" spans="1:20">
      <c r="A610" s="2">
        <v>609</v>
      </c>
      <c r="B610" s="3" t="s">
        <v>46</v>
      </c>
      <c r="C610" s="2" t="s">
        <v>2513</v>
      </c>
      <c r="D610" s="2" t="s">
        <v>35</v>
      </c>
      <c r="E610" s="2" t="s">
        <v>22</v>
      </c>
      <c r="F610" s="2" t="s">
        <v>2514</v>
      </c>
      <c r="G610" s="2" t="s">
        <v>2515</v>
      </c>
      <c r="H610" s="2" t="s">
        <v>80</v>
      </c>
      <c r="I610" s="2" t="s">
        <v>26</v>
      </c>
      <c r="J610" s="2" t="s">
        <v>27</v>
      </c>
      <c r="K610" s="2" t="s">
        <v>28</v>
      </c>
      <c r="L610" s="2" t="s">
        <v>29</v>
      </c>
      <c r="M610" s="2" t="s">
        <v>29</v>
      </c>
      <c r="N610" s="2" t="s">
        <v>29</v>
      </c>
      <c r="O610" s="2" t="s">
        <v>29</v>
      </c>
      <c r="P610" s="2" t="s">
        <v>1002</v>
      </c>
      <c r="Q610" s="4" t="str">
        <f>HYPERLINK("http://weibo.com/7737739402/NmitBiJnn")</f>
        <v>http://weibo.com/7737739402/NmitBiJnn</v>
      </c>
      <c r="R610" s="3" t="s">
        <v>46</v>
      </c>
      <c r="S610" s="2" t="s">
        <v>31</v>
      </c>
      <c r="T610" t="s">
        <v>32</v>
      </c>
    </row>
    <row r="611" ht="23" customHeight="1" spans="1:20">
      <c r="A611" s="2">
        <v>610</v>
      </c>
      <c r="B611" s="3" t="s">
        <v>46</v>
      </c>
      <c r="C611" s="2" t="s">
        <v>2516</v>
      </c>
      <c r="D611" s="2" t="s">
        <v>35</v>
      </c>
      <c r="E611" s="2" t="s">
        <v>22</v>
      </c>
      <c r="F611" s="2" t="s">
        <v>2517</v>
      </c>
      <c r="G611" s="2" t="s">
        <v>2518</v>
      </c>
      <c r="H611" s="2" t="s">
        <v>80</v>
      </c>
      <c r="I611" s="2" t="s">
        <v>26</v>
      </c>
      <c r="J611" s="2" t="s">
        <v>27</v>
      </c>
      <c r="K611" s="2" t="s">
        <v>28</v>
      </c>
      <c r="L611" s="2" t="s">
        <v>29</v>
      </c>
      <c r="M611" s="2" t="s">
        <v>29</v>
      </c>
      <c r="N611" s="2" t="s">
        <v>29</v>
      </c>
      <c r="O611" s="2" t="s">
        <v>29</v>
      </c>
      <c r="P611" s="2" t="s">
        <v>433</v>
      </c>
      <c r="Q611" s="4" t="str">
        <f>HYPERLINK("http://weibo.com/7797817381/NmityD11k")</f>
        <v>http://weibo.com/7797817381/NmityD11k</v>
      </c>
      <c r="R611" s="3" t="s">
        <v>46</v>
      </c>
      <c r="S611" s="2" t="s">
        <v>31</v>
      </c>
      <c r="T611" t="s">
        <v>32</v>
      </c>
    </row>
    <row r="612" ht="23" customHeight="1" spans="1:20">
      <c r="A612" s="2">
        <v>611</v>
      </c>
      <c r="B612" s="3" t="s">
        <v>2519</v>
      </c>
      <c r="C612" s="2" t="s">
        <v>2520</v>
      </c>
      <c r="D612" s="2" t="s">
        <v>21</v>
      </c>
      <c r="E612" s="2" t="s">
        <v>22</v>
      </c>
      <c r="F612" s="2" t="s">
        <v>2244</v>
      </c>
      <c r="G612" s="2" t="s">
        <v>2245</v>
      </c>
      <c r="H612" s="2" t="s">
        <v>211</v>
      </c>
      <c r="I612" s="2" t="s">
        <v>26</v>
      </c>
      <c r="J612" s="2" t="s">
        <v>27</v>
      </c>
      <c r="K612" s="2" t="s">
        <v>28</v>
      </c>
      <c r="L612" s="2" t="s">
        <v>29</v>
      </c>
      <c r="M612" s="2" t="s">
        <v>29</v>
      </c>
      <c r="N612" s="2" t="s">
        <v>29</v>
      </c>
      <c r="O612" s="2" t="s">
        <v>29</v>
      </c>
      <c r="P612" s="2" t="s">
        <v>601</v>
      </c>
      <c r="Q612" s="4" t="str">
        <f>HYPERLINK("http://weibo.com/5650956062/NmisUfNvc")</f>
        <v>http://weibo.com/5650956062/NmisUfNvc</v>
      </c>
      <c r="R612" s="3" t="s">
        <v>2521</v>
      </c>
      <c r="S612" s="2" t="s">
        <v>31</v>
      </c>
      <c r="T612" t="s">
        <v>32</v>
      </c>
    </row>
    <row r="613" ht="23" customHeight="1" spans="1:20">
      <c r="A613" s="2">
        <v>612</v>
      </c>
      <c r="B613" s="3" t="s">
        <v>2522</v>
      </c>
      <c r="C613" s="2" t="s">
        <v>2523</v>
      </c>
      <c r="D613" s="2" t="s">
        <v>35</v>
      </c>
      <c r="E613" s="2" t="s">
        <v>22</v>
      </c>
      <c r="F613" s="2" t="s">
        <v>2524</v>
      </c>
      <c r="G613" s="2" t="s">
        <v>2525</v>
      </c>
      <c r="H613" s="2" t="s">
        <v>128</v>
      </c>
      <c r="I613" s="2" t="s">
        <v>26</v>
      </c>
      <c r="J613" s="2" t="s">
        <v>27</v>
      </c>
      <c r="K613" s="2" t="s">
        <v>28</v>
      </c>
      <c r="L613" s="2" t="s">
        <v>29</v>
      </c>
      <c r="M613" s="2" t="s">
        <v>29</v>
      </c>
      <c r="N613" s="2" t="s">
        <v>29</v>
      </c>
      <c r="O613" s="2" t="s">
        <v>29</v>
      </c>
      <c r="P613" s="2" t="s">
        <v>2526</v>
      </c>
      <c r="Q613" s="4" t="str">
        <f>HYPERLINK("http://weibo.com/1764056353/Nmisn7VoX")</f>
        <v>http://weibo.com/1764056353/Nmisn7VoX</v>
      </c>
      <c r="R613" s="3" t="s">
        <v>2522</v>
      </c>
      <c r="S613" s="2" t="s">
        <v>31</v>
      </c>
      <c r="T613" t="s">
        <v>32</v>
      </c>
    </row>
    <row r="614" ht="23" customHeight="1" spans="1:20">
      <c r="A614" s="2">
        <v>613</v>
      </c>
      <c r="B614" s="3" t="s">
        <v>46</v>
      </c>
      <c r="C614" s="2" t="s">
        <v>2527</v>
      </c>
      <c r="D614" s="2" t="s">
        <v>35</v>
      </c>
      <c r="E614" s="2" t="s">
        <v>22</v>
      </c>
      <c r="F614" s="2" t="s">
        <v>2528</v>
      </c>
      <c r="G614" s="2" t="s">
        <v>2529</v>
      </c>
      <c r="H614" s="2" t="s">
        <v>103</v>
      </c>
      <c r="I614" s="2" t="s">
        <v>26</v>
      </c>
      <c r="J614" s="2" t="s">
        <v>27</v>
      </c>
      <c r="K614" s="2" t="s">
        <v>28</v>
      </c>
      <c r="L614" s="2" t="s">
        <v>29</v>
      </c>
      <c r="M614" s="2" t="s">
        <v>29</v>
      </c>
      <c r="N614" s="2" t="s">
        <v>29</v>
      </c>
      <c r="O614" s="2" t="s">
        <v>29</v>
      </c>
      <c r="P614" s="2" t="s">
        <v>39</v>
      </c>
      <c r="Q614" s="4" t="str">
        <f>HYPERLINK("http://weibo.com/7567830189/Nmis6wGbM")</f>
        <v>http://weibo.com/7567830189/Nmis6wGbM</v>
      </c>
      <c r="R614" s="3" t="s">
        <v>46</v>
      </c>
      <c r="S614" s="2" t="s">
        <v>31</v>
      </c>
      <c r="T614" t="s">
        <v>32</v>
      </c>
    </row>
    <row r="615" ht="23" customHeight="1" spans="1:20">
      <c r="A615" s="2">
        <v>614</v>
      </c>
      <c r="B615" s="3" t="s">
        <v>2530</v>
      </c>
      <c r="C615" s="2" t="s">
        <v>2531</v>
      </c>
      <c r="D615" s="2" t="s">
        <v>21</v>
      </c>
      <c r="E615" s="2" t="s">
        <v>22</v>
      </c>
      <c r="F615" s="2" t="s">
        <v>2532</v>
      </c>
      <c r="G615" s="2" t="s">
        <v>2533</v>
      </c>
      <c r="H615" s="2" t="s">
        <v>80</v>
      </c>
      <c r="I615" s="2" t="s">
        <v>26</v>
      </c>
      <c r="J615" s="2" t="s">
        <v>27</v>
      </c>
      <c r="K615" s="2" t="s">
        <v>28</v>
      </c>
      <c r="L615" s="2" t="s">
        <v>29</v>
      </c>
      <c r="M615" s="2" t="s">
        <v>29</v>
      </c>
      <c r="N615" s="2" t="s">
        <v>29</v>
      </c>
      <c r="O615" s="2" t="s">
        <v>29</v>
      </c>
      <c r="P615" s="2" t="s">
        <v>1860</v>
      </c>
      <c r="Q615" s="4" t="str">
        <f>HYPERLINK("http://weibo.com/7262625141/NmiqSlQRa")</f>
        <v>http://weibo.com/7262625141/NmiqSlQRa</v>
      </c>
      <c r="R615" s="3" t="s">
        <v>2530</v>
      </c>
      <c r="S615" s="2" t="s">
        <v>31</v>
      </c>
      <c r="T615" t="s">
        <v>32</v>
      </c>
    </row>
    <row r="616" ht="23" customHeight="1" spans="1:20">
      <c r="A616" s="2">
        <v>615</v>
      </c>
      <c r="B616" s="3" t="s">
        <v>2534</v>
      </c>
      <c r="C616" s="2" t="s">
        <v>2535</v>
      </c>
      <c r="D616" s="2" t="s">
        <v>21</v>
      </c>
      <c r="E616" s="2" t="s">
        <v>22</v>
      </c>
      <c r="F616" s="2" t="s">
        <v>2536</v>
      </c>
      <c r="G616" s="2" t="s">
        <v>2537</v>
      </c>
      <c r="H616" s="2" t="s">
        <v>376</v>
      </c>
      <c r="I616" s="2" t="s">
        <v>26</v>
      </c>
      <c r="J616" s="2" t="s">
        <v>27</v>
      </c>
      <c r="K616" s="2" t="s">
        <v>28</v>
      </c>
      <c r="L616" s="2" t="s">
        <v>29</v>
      </c>
      <c r="M616" s="2" t="s">
        <v>29</v>
      </c>
      <c r="N616" s="2" t="s">
        <v>29</v>
      </c>
      <c r="O616" s="2" t="s">
        <v>29</v>
      </c>
      <c r="P616" s="2" t="s">
        <v>221</v>
      </c>
      <c r="Q616" s="4" t="str">
        <f>HYPERLINK("http://weibo.com/5246094139/NmiqOxvAJ")</f>
        <v>http://weibo.com/5246094139/NmiqOxvAJ</v>
      </c>
      <c r="R616" s="3" t="s">
        <v>2534</v>
      </c>
      <c r="S616" s="2" t="s">
        <v>31</v>
      </c>
      <c r="T616" t="s">
        <v>32</v>
      </c>
    </row>
    <row r="617" ht="23" customHeight="1" spans="1:20">
      <c r="A617" s="2">
        <v>616</v>
      </c>
      <c r="B617" s="3" t="s">
        <v>2538</v>
      </c>
      <c r="C617" s="2" t="s">
        <v>2539</v>
      </c>
      <c r="D617" s="2" t="s">
        <v>21</v>
      </c>
      <c r="E617" s="2" t="s">
        <v>22</v>
      </c>
      <c r="F617" s="2" t="s">
        <v>2244</v>
      </c>
      <c r="G617" s="2" t="s">
        <v>2245</v>
      </c>
      <c r="H617" s="2" t="s">
        <v>211</v>
      </c>
      <c r="I617" s="2" t="s">
        <v>26</v>
      </c>
      <c r="J617" s="2" t="s">
        <v>27</v>
      </c>
      <c r="K617" s="2" t="s">
        <v>28</v>
      </c>
      <c r="L617" s="2" t="s">
        <v>29</v>
      </c>
      <c r="M617" s="2" t="s">
        <v>29</v>
      </c>
      <c r="N617" s="2" t="s">
        <v>29</v>
      </c>
      <c r="O617" s="2" t="s">
        <v>29</v>
      </c>
      <c r="P617" s="2" t="s">
        <v>601</v>
      </c>
      <c r="Q617" s="4" t="str">
        <f>HYPERLINK("http://weibo.com/5650956062/NmiqAyFjU")</f>
        <v>http://weibo.com/5650956062/NmiqAyFjU</v>
      </c>
      <c r="R617" s="3" t="s">
        <v>2538</v>
      </c>
      <c r="S617" s="2" t="s">
        <v>31</v>
      </c>
      <c r="T617" t="s">
        <v>32</v>
      </c>
    </row>
    <row r="618" ht="23" customHeight="1" spans="1:20">
      <c r="A618" s="2">
        <v>617</v>
      </c>
      <c r="B618" s="3" t="s">
        <v>2440</v>
      </c>
      <c r="C618" s="2" t="s">
        <v>2540</v>
      </c>
      <c r="D618" s="2" t="s">
        <v>35</v>
      </c>
      <c r="E618" s="2" t="s">
        <v>22</v>
      </c>
      <c r="F618" s="2" t="s">
        <v>2541</v>
      </c>
      <c r="G618" s="2" t="s">
        <v>2542</v>
      </c>
      <c r="H618" s="2" t="s">
        <v>423</v>
      </c>
      <c r="I618" s="2" t="s">
        <v>26</v>
      </c>
      <c r="J618" s="2" t="s">
        <v>27</v>
      </c>
      <c r="K618" s="2" t="s">
        <v>28</v>
      </c>
      <c r="L618" s="2" t="s">
        <v>29</v>
      </c>
      <c r="M618" s="2" t="s">
        <v>29</v>
      </c>
      <c r="N618" s="2" t="s">
        <v>29</v>
      </c>
      <c r="O618" s="2" t="s">
        <v>29</v>
      </c>
      <c r="P618" s="2" t="s">
        <v>2543</v>
      </c>
      <c r="Q618" s="4" t="str">
        <f>HYPERLINK("http://weibo.com/1236477940/NmiqjpjWe")</f>
        <v>http://weibo.com/1236477940/NmiqjpjWe</v>
      </c>
      <c r="R618" s="3" t="s">
        <v>2440</v>
      </c>
      <c r="S618" s="2" t="s">
        <v>31</v>
      </c>
      <c r="T618" t="s">
        <v>32</v>
      </c>
    </row>
    <row r="619" ht="23" customHeight="1" spans="1:20">
      <c r="A619" s="2">
        <v>618</v>
      </c>
      <c r="B619" s="3" t="s">
        <v>46</v>
      </c>
      <c r="C619" s="2" t="s">
        <v>2544</v>
      </c>
      <c r="D619" s="2" t="s">
        <v>35</v>
      </c>
      <c r="E619" s="2" t="s">
        <v>22</v>
      </c>
      <c r="F619" s="2" t="s">
        <v>2545</v>
      </c>
      <c r="G619" s="2" t="s">
        <v>2546</v>
      </c>
      <c r="H619" s="2" t="s">
        <v>97</v>
      </c>
      <c r="I619" s="2" t="s">
        <v>26</v>
      </c>
      <c r="J619" s="2" t="s">
        <v>27</v>
      </c>
      <c r="K619" s="2" t="s">
        <v>28</v>
      </c>
      <c r="L619" s="2" t="s">
        <v>29</v>
      </c>
      <c r="M619" s="2" t="s">
        <v>29</v>
      </c>
      <c r="N619" s="2" t="s">
        <v>29</v>
      </c>
      <c r="O619" s="2" t="s">
        <v>29</v>
      </c>
      <c r="P619" s="2" t="s">
        <v>2547</v>
      </c>
      <c r="Q619" s="4" t="str">
        <f>HYPERLINK("http://weibo.com/3984867948/NmiozDu8V")</f>
        <v>http://weibo.com/3984867948/NmiozDu8V</v>
      </c>
      <c r="R619" s="3" t="s">
        <v>46</v>
      </c>
      <c r="S619" s="2" t="s">
        <v>31</v>
      </c>
      <c r="T619" t="s">
        <v>32</v>
      </c>
    </row>
    <row r="620" ht="23" customHeight="1" spans="1:20">
      <c r="A620" s="2">
        <v>619</v>
      </c>
      <c r="B620" s="3" t="s">
        <v>2548</v>
      </c>
      <c r="C620" s="2" t="s">
        <v>2549</v>
      </c>
      <c r="D620" s="2" t="s">
        <v>21</v>
      </c>
      <c r="E620" s="2" t="s">
        <v>22</v>
      </c>
      <c r="F620" s="2" t="s">
        <v>2550</v>
      </c>
      <c r="G620" s="2" t="s">
        <v>2551</v>
      </c>
      <c r="H620" s="2" t="s">
        <v>25</v>
      </c>
      <c r="I620" s="2" t="s">
        <v>26</v>
      </c>
      <c r="J620" s="2" t="s">
        <v>27</v>
      </c>
      <c r="K620" s="2" t="s">
        <v>28</v>
      </c>
      <c r="L620" s="2" t="s">
        <v>29</v>
      </c>
      <c r="M620" s="2" t="s">
        <v>29</v>
      </c>
      <c r="N620" s="2" t="s">
        <v>29</v>
      </c>
      <c r="O620" s="2" t="s">
        <v>29</v>
      </c>
      <c r="P620" s="2" t="s">
        <v>2552</v>
      </c>
      <c r="Q620" s="4" t="str">
        <f>HYPERLINK("http://weibo.com/5819340815/Nmio6CES0")</f>
        <v>http://weibo.com/5819340815/Nmio6CES0</v>
      </c>
      <c r="R620" s="3" t="s">
        <v>2548</v>
      </c>
      <c r="S620" s="2" t="s">
        <v>31</v>
      </c>
      <c r="T620" t="s">
        <v>32</v>
      </c>
    </row>
    <row r="621" ht="23" customHeight="1" spans="1:20">
      <c r="A621" s="2">
        <v>620</v>
      </c>
      <c r="B621" s="3" t="s">
        <v>2553</v>
      </c>
      <c r="C621" s="2" t="s">
        <v>2554</v>
      </c>
      <c r="D621" s="2" t="s">
        <v>21</v>
      </c>
      <c r="E621" s="2" t="s">
        <v>22</v>
      </c>
      <c r="F621" s="2" t="s">
        <v>2244</v>
      </c>
      <c r="G621" s="2" t="s">
        <v>2245</v>
      </c>
      <c r="H621" s="2" t="s">
        <v>211</v>
      </c>
      <c r="I621" s="2" t="s">
        <v>26</v>
      </c>
      <c r="J621" s="2" t="s">
        <v>27</v>
      </c>
      <c r="K621" s="2" t="s">
        <v>28</v>
      </c>
      <c r="L621" s="2" t="s">
        <v>29</v>
      </c>
      <c r="M621" s="2" t="s">
        <v>29</v>
      </c>
      <c r="N621" s="2" t="s">
        <v>29</v>
      </c>
      <c r="O621" s="2" t="s">
        <v>29</v>
      </c>
      <c r="P621" s="2" t="s">
        <v>601</v>
      </c>
      <c r="Q621" s="4" t="str">
        <f>HYPERLINK("http://weibo.com/5650956062/NminZ0c3o")</f>
        <v>http://weibo.com/5650956062/NminZ0c3o</v>
      </c>
      <c r="R621" s="3" t="s">
        <v>2553</v>
      </c>
      <c r="S621" s="2" t="s">
        <v>31</v>
      </c>
      <c r="T621" t="s">
        <v>32</v>
      </c>
    </row>
    <row r="622" ht="23" customHeight="1" spans="1:20">
      <c r="A622" s="2">
        <v>621</v>
      </c>
      <c r="B622" s="3" t="s">
        <v>2555</v>
      </c>
      <c r="C622" s="2" t="s">
        <v>2556</v>
      </c>
      <c r="D622" s="2" t="s">
        <v>21</v>
      </c>
      <c r="E622" s="2" t="s">
        <v>22</v>
      </c>
      <c r="F622" s="2" t="s">
        <v>2557</v>
      </c>
      <c r="G622" s="2" t="s">
        <v>2558</v>
      </c>
      <c r="H622" s="2" t="s">
        <v>1932</v>
      </c>
      <c r="I622" s="2" t="s">
        <v>26</v>
      </c>
      <c r="J622" s="2" t="s">
        <v>27</v>
      </c>
      <c r="K622" s="2" t="s">
        <v>28</v>
      </c>
      <c r="L622" s="2" t="s">
        <v>29</v>
      </c>
      <c r="M622" s="2" t="s">
        <v>29</v>
      </c>
      <c r="N622" s="2" t="s">
        <v>29</v>
      </c>
      <c r="O622" s="2" t="s">
        <v>29</v>
      </c>
      <c r="P622" s="2" t="s">
        <v>30</v>
      </c>
      <c r="Q622" s="4" t="str">
        <f>HYPERLINK("http://weibo.com/7831531271/NminRkc8p")</f>
        <v>http://weibo.com/7831531271/NminRkc8p</v>
      </c>
      <c r="R622" s="3" t="s">
        <v>2555</v>
      </c>
      <c r="S622" s="2" t="s">
        <v>31</v>
      </c>
      <c r="T622" t="s">
        <v>32</v>
      </c>
    </row>
    <row r="623" ht="23" customHeight="1" spans="1:20">
      <c r="A623" s="2">
        <v>622</v>
      </c>
      <c r="B623" s="3" t="s">
        <v>482</v>
      </c>
      <c r="C623" s="2" t="s">
        <v>2559</v>
      </c>
      <c r="D623" s="2" t="s">
        <v>35</v>
      </c>
      <c r="E623" s="2" t="s">
        <v>22</v>
      </c>
      <c r="F623" s="2" t="s">
        <v>2514</v>
      </c>
      <c r="G623" s="2" t="s">
        <v>2515</v>
      </c>
      <c r="H623" s="2" t="s">
        <v>80</v>
      </c>
      <c r="I623" s="2" t="s">
        <v>26</v>
      </c>
      <c r="J623" s="2" t="s">
        <v>27</v>
      </c>
      <c r="K623" s="2" t="s">
        <v>28</v>
      </c>
      <c r="L623" s="2" t="s">
        <v>29</v>
      </c>
      <c r="M623" s="2" t="s">
        <v>29</v>
      </c>
      <c r="N623" s="2" t="s">
        <v>29</v>
      </c>
      <c r="O623" s="2" t="s">
        <v>29</v>
      </c>
      <c r="P623" s="2" t="s">
        <v>1002</v>
      </c>
      <c r="Q623" s="4" t="str">
        <f>HYPERLINK("http://weibo.com/7737739402/Nmilv35CT")</f>
        <v>http://weibo.com/7737739402/Nmilv35CT</v>
      </c>
      <c r="R623" s="3" t="s">
        <v>482</v>
      </c>
      <c r="S623" s="2" t="s">
        <v>31</v>
      </c>
      <c r="T623" t="s">
        <v>32</v>
      </c>
    </row>
    <row r="624" ht="23" customHeight="1" spans="1:20">
      <c r="A624" s="2">
        <v>623</v>
      </c>
      <c r="B624" s="3" t="s">
        <v>115</v>
      </c>
      <c r="C624" s="2" t="s">
        <v>2560</v>
      </c>
      <c r="D624" s="2" t="s">
        <v>35</v>
      </c>
      <c r="E624" s="2" t="s">
        <v>22</v>
      </c>
      <c r="F624" s="2" t="s">
        <v>2561</v>
      </c>
      <c r="G624" s="2" t="s">
        <v>2562</v>
      </c>
      <c r="H624" s="2" t="s">
        <v>2563</v>
      </c>
      <c r="I624" s="2" t="s">
        <v>26</v>
      </c>
      <c r="J624" s="2" t="s">
        <v>27</v>
      </c>
      <c r="K624" s="2" t="s">
        <v>28</v>
      </c>
      <c r="L624" s="2" t="s">
        <v>29</v>
      </c>
      <c r="M624" s="2" t="s">
        <v>29</v>
      </c>
      <c r="N624" s="2" t="s">
        <v>29</v>
      </c>
      <c r="O624" s="2" t="s">
        <v>29</v>
      </c>
      <c r="P624" s="2" t="s">
        <v>2564</v>
      </c>
      <c r="Q624" s="4" t="str">
        <f>HYPERLINK("http://weibo.com/5962746750/Nmil2EM7Y")</f>
        <v>http://weibo.com/5962746750/Nmil2EM7Y</v>
      </c>
      <c r="R624" s="3" t="s">
        <v>115</v>
      </c>
      <c r="S624" s="2" t="s">
        <v>31</v>
      </c>
      <c r="T624" t="s">
        <v>32</v>
      </c>
    </row>
    <row r="625" ht="23" customHeight="1" spans="1:20">
      <c r="A625" s="2">
        <v>624</v>
      </c>
      <c r="B625" s="3" t="s">
        <v>46</v>
      </c>
      <c r="C625" s="2" t="s">
        <v>2565</v>
      </c>
      <c r="D625" s="2" t="s">
        <v>35</v>
      </c>
      <c r="E625" s="2" t="s">
        <v>22</v>
      </c>
      <c r="F625" s="2" t="s">
        <v>2566</v>
      </c>
      <c r="G625" s="2" t="s">
        <v>2567</v>
      </c>
      <c r="H625" s="2" t="s">
        <v>38</v>
      </c>
      <c r="I625" s="2" t="s">
        <v>26</v>
      </c>
      <c r="J625" s="2" t="s">
        <v>27</v>
      </c>
      <c r="K625" s="2" t="s">
        <v>28</v>
      </c>
      <c r="L625" s="2" t="s">
        <v>29</v>
      </c>
      <c r="M625" s="2" t="s">
        <v>29</v>
      </c>
      <c r="N625" s="2" t="s">
        <v>29</v>
      </c>
      <c r="O625" s="2" t="s">
        <v>29</v>
      </c>
      <c r="P625" s="2" t="s">
        <v>512</v>
      </c>
      <c r="Q625" s="4" t="str">
        <f>HYPERLINK("http://weibo.com/6369600855/NmikydJcM")</f>
        <v>http://weibo.com/6369600855/NmikydJcM</v>
      </c>
      <c r="R625" s="3" t="s">
        <v>46</v>
      </c>
      <c r="S625" s="2" t="s">
        <v>31</v>
      </c>
      <c r="T625" t="s">
        <v>32</v>
      </c>
    </row>
    <row r="626" ht="23" customHeight="1" spans="1:20">
      <c r="A626" s="2">
        <v>625</v>
      </c>
      <c r="B626" s="3" t="s">
        <v>1283</v>
      </c>
      <c r="C626" s="2" t="s">
        <v>2568</v>
      </c>
      <c r="D626" s="2" t="s">
        <v>35</v>
      </c>
      <c r="E626" s="2" t="s">
        <v>22</v>
      </c>
      <c r="F626" s="2" t="s">
        <v>2569</v>
      </c>
      <c r="G626" s="2" t="s">
        <v>2570</v>
      </c>
      <c r="H626" s="2" t="s">
        <v>2571</v>
      </c>
      <c r="I626" s="2" t="s">
        <v>26</v>
      </c>
      <c r="J626" s="2" t="s">
        <v>27</v>
      </c>
      <c r="K626" s="2" t="s">
        <v>28</v>
      </c>
      <c r="L626" s="2" t="s">
        <v>29</v>
      </c>
      <c r="M626" s="2" t="s">
        <v>29</v>
      </c>
      <c r="N626" s="2" t="s">
        <v>29</v>
      </c>
      <c r="O626" s="2" t="s">
        <v>29</v>
      </c>
      <c r="P626" s="2" t="s">
        <v>2572</v>
      </c>
      <c r="Q626" s="4" t="str">
        <f>HYPERLINK("http://weibo.com/5412902403/Nmiksmpqz")</f>
        <v>http://weibo.com/5412902403/Nmiksmpqz</v>
      </c>
      <c r="R626" s="3" t="s">
        <v>1283</v>
      </c>
      <c r="S626" s="2" t="s">
        <v>31</v>
      </c>
      <c r="T626" t="s">
        <v>32</v>
      </c>
    </row>
    <row r="627" ht="23" customHeight="1" spans="1:20">
      <c r="A627" s="2">
        <v>626</v>
      </c>
      <c r="B627" s="3" t="s">
        <v>2573</v>
      </c>
      <c r="C627" s="2" t="s">
        <v>2574</v>
      </c>
      <c r="D627" s="2" t="s">
        <v>21</v>
      </c>
      <c r="E627" s="2" t="s">
        <v>22</v>
      </c>
      <c r="F627" s="2" t="s">
        <v>2575</v>
      </c>
      <c r="G627" s="2" t="s">
        <v>2576</v>
      </c>
      <c r="H627" s="2" t="s">
        <v>103</v>
      </c>
      <c r="I627" s="2" t="s">
        <v>26</v>
      </c>
      <c r="J627" s="2" t="s">
        <v>27</v>
      </c>
      <c r="K627" s="2" t="s">
        <v>28</v>
      </c>
      <c r="L627" s="2" t="s">
        <v>29</v>
      </c>
      <c r="M627" s="2" t="s">
        <v>29</v>
      </c>
      <c r="N627" s="2" t="s">
        <v>29</v>
      </c>
      <c r="O627" s="2" t="s">
        <v>29</v>
      </c>
      <c r="P627" s="2" t="s">
        <v>572</v>
      </c>
      <c r="Q627" s="4" t="str">
        <f>HYPERLINK("http://weibo.com/6109847654/Nmik94Ac9")</f>
        <v>http://weibo.com/6109847654/Nmik94Ac9</v>
      </c>
      <c r="R627" s="3" t="s">
        <v>2573</v>
      </c>
      <c r="S627" s="2" t="s">
        <v>31</v>
      </c>
      <c r="T627" t="s">
        <v>32</v>
      </c>
    </row>
    <row r="628" ht="23" customHeight="1" spans="1:20">
      <c r="A628" s="2">
        <v>627</v>
      </c>
      <c r="B628" s="3" t="s">
        <v>185</v>
      </c>
      <c r="C628" s="2" t="s">
        <v>2577</v>
      </c>
      <c r="D628" s="2" t="s">
        <v>35</v>
      </c>
      <c r="E628" s="2" t="s">
        <v>22</v>
      </c>
      <c r="F628" s="2" t="s">
        <v>2578</v>
      </c>
      <c r="G628" s="2" t="s">
        <v>2579</v>
      </c>
      <c r="H628" s="2" t="s">
        <v>553</v>
      </c>
      <c r="I628" s="2" t="s">
        <v>26</v>
      </c>
      <c r="J628" s="2" t="s">
        <v>27</v>
      </c>
      <c r="K628" s="2" t="s">
        <v>28</v>
      </c>
      <c r="L628" s="2" t="s">
        <v>29</v>
      </c>
      <c r="M628" s="2" t="s">
        <v>29</v>
      </c>
      <c r="N628" s="2" t="s">
        <v>29</v>
      </c>
      <c r="O628" s="2" t="s">
        <v>29</v>
      </c>
      <c r="P628" s="2" t="s">
        <v>1680</v>
      </c>
      <c r="Q628" s="4" t="str">
        <f>HYPERLINK("http://weibo.com/5970153510/Nmif6chyV")</f>
        <v>http://weibo.com/5970153510/Nmif6chyV</v>
      </c>
      <c r="R628" s="3" t="s">
        <v>185</v>
      </c>
      <c r="S628" s="2" t="s">
        <v>31</v>
      </c>
      <c r="T628" t="s">
        <v>32</v>
      </c>
    </row>
    <row r="629" ht="23" customHeight="1" spans="1:20">
      <c r="A629" s="2">
        <v>628</v>
      </c>
      <c r="B629" s="3" t="s">
        <v>46</v>
      </c>
      <c r="C629" s="2" t="s">
        <v>2580</v>
      </c>
      <c r="D629" s="2" t="s">
        <v>35</v>
      </c>
      <c r="E629" s="2" t="s">
        <v>22</v>
      </c>
      <c r="F629" s="2" t="s">
        <v>2581</v>
      </c>
      <c r="G629" s="2" t="s">
        <v>2582</v>
      </c>
      <c r="H629" s="2" t="s">
        <v>25</v>
      </c>
      <c r="I629" s="2" t="s">
        <v>26</v>
      </c>
      <c r="J629" s="2" t="s">
        <v>27</v>
      </c>
      <c r="K629" s="2" t="s">
        <v>28</v>
      </c>
      <c r="L629" s="2" t="s">
        <v>29</v>
      </c>
      <c r="M629" s="2" t="s">
        <v>29</v>
      </c>
      <c r="N629" s="2" t="s">
        <v>29</v>
      </c>
      <c r="O629" s="2" t="s">
        <v>29</v>
      </c>
      <c r="P629" s="2" t="s">
        <v>144</v>
      </c>
      <c r="Q629" s="4" t="str">
        <f>HYPERLINK("http://weibo.com/5677822368/NmidTnjDS")</f>
        <v>http://weibo.com/5677822368/NmidTnjDS</v>
      </c>
      <c r="R629" s="3" t="s">
        <v>46</v>
      </c>
      <c r="S629" s="2" t="s">
        <v>31</v>
      </c>
      <c r="T629" t="s">
        <v>32</v>
      </c>
    </row>
    <row r="630" ht="23" customHeight="1" spans="1:20">
      <c r="A630" s="2">
        <v>629</v>
      </c>
      <c r="B630" s="3" t="s">
        <v>1283</v>
      </c>
      <c r="C630" s="2" t="s">
        <v>2583</v>
      </c>
      <c r="D630" s="2" t="s">
        <v>35</v>
      </c>
      <c r="E630" s="2" t="s">
        <v>22</v>
      </c>
      <c r="F630" s="2" t="s">
        <v>2584</v>
      </c>
      <c r="G630" s="2" t="s">
        <v>2585</v>
      </c>
      <c r="H630" s="2" t="s">
        <v>717</v>
      </c>
      <c r="I630" s="2" t="s">
        <v>26</v>
      </c>
      <c r="J630" s="2" t="s">
        <v>27</v>
      </c>
      <c r="K630" s="2" t="s">
        <v>28</v>
      </c>
      <c r="L630" s="2" t="s">
        <v>29</v>
      </c>
      <c r="M630" s="2" t="s">
        <v>29</v>
      </c>
      <c r="N630" s="2" t="s">
        <v>29</v>
      </c>
      <c r="O630" s="2" t="s">
        <v>29</v>
      </c>
      <c r="P630" s="2" t="s">
        <v>2586</v>
      </c>
      <c r="Q630" s="4" t="str">
        <f>HYPERLINK("http://weibo.com/1325628577/NmidOBjdW")</f>
        <v>http://weibo.com/1325628577/NmidOBjdW</v>
      </c>
      <c r="R630" s="3" t="s">
        <v>1283</v>
      </c>
      <c r="S630" s="2" t="s">
        <v>31</v>
      </c>
      <c r="T630" t="s">
        <v>32</v>
      </c>
    </row>
    <row r="631" ht="23" customHeight="1" spans="1:20">
      <c r="A631" s="2">
        <v>630</v>
      </c>
      <c r="B631" s="3" t="s">
        <v>2587</v>
      </c>
      <c r="C631" s="2" t="s">
        <v>2588</v>
      </c>
      <c r="D631" s="2" t="s">
        <v>21</v>
      </c>
      <c r="E631" s="2" t="s">
        <v>22</v>
      </c>
      <c r="F631" s="2" t="s">
        <v>2589</v>
      </c>
      <c r="G631" s="2" t="s">
        <v>2590</v>
      </c>
      <c r="H631" s="2" t="s">
        <v>80</v>
      </c>
      <c r="I631" s="2" t="s">
        <v>26</v>
      </c>
      <c r="J631" s="2" t="s">
        <v>27</v>
      </c>
      <c r="K631" s="2" t="s">
        <v>28</v>
      </c>
      <c r="L631" s="2" t="s">
        <v>29</v>
      </c>
      <c r="M631" s="2" t="s">
        <v>29</v>
      </c>
      <c r="N631" s="2" t="s">
        <v>29</v>
      </c>
      <c r="O631" s="2" t="s">
        <v>29</v>
      </c>
      <c r="P631" s="2" t="s">
        <v>29</v>
      </c>
      <c r="Q631" s="4" t="str">
        <f>HYPERLINK("http://weibo.com/2705962900/NmicibOhW")</f>
        <v>http://weibo.com/2705962900/NmicibOhW</v>
      </c>
      <c r="R631" s="3" t="s">
        <v>2587</v>
      </c>
      <c r="S631" s="2" t="s">
        <v>31</v>
      </c>
      <c r="T631" t="s">
        <v>32</v>
      </c>
    </row>
    <row r="632" ht="23" customHeight="1" spans="1:20">
      <c r="A632" s="2">
        <v>631</v>
      </c>
      <c r="B632" s="3" t="s">
        <v>2591</v>
      </c>
      <c r="C632" s="2" t="s">
        <v>2592</v>
      </c>
      <c r="D632" s="2" t="s">
        <v>21</v>
      </c>
      <c r="E632" s="2" t="s">
        <v>22</v>
      </c>
      <c r="F632" s="2" t="s">
        <v>2593</v>
      </c>
      <c r="G632" s="2" t="s">
        <v>2594</v>
      </c>
      <c r="H632" s="2" t="s">
        <v>103</v>
      </c>
      <c r="I632" s="2" t="s">
        <v>26</v>
      </c>
      <c r="J632" s="2" t="s">
        <v>27</v>
      </c>
      <c r="K632" s="2" t="s">
        <v>28</v>
      </c>
      <c r="L632" s="2" t="s">
        <v>29</v>
      </c>
      <c r="M632" s="2" t="s">
        <v>29</v>
      </c>
      <c r="N632" s="2" t="s">
        <v>29</v>
      </c>
      <c r="O632" s="2" t="s">
        <v>29</v>
      </c>
      <c r="P632" s="2" t="s">
        <v>930</v>
      </c>
      <c r="Q632" s="4" t="str">
        <f>HYPERLINK("http://weibo.com/6469060189/NmibPvTvS")</f>
        <v>http://weibo.com/6469060189/NmibPvTvS</v>
      </c>
      <c r="R632" s="3" t="s">
        <v>2591</v>
      </c>
      <c r="S632" s="2" t="s">
        <v>31</v>
      </c>
      <c r="T632" t="s">
        <v>32</v>
      </c>
    </row>
    <row r="633" ht="23" customHeight="1" spans="1:20">
      <c r="A633" s="2">
        <v>632</v>
      </c>
      <c r="B633" s="3" t="s">
        <v>2595</v>
      </c>
      <c r="C633" s="2" t="s">
        <v>2596</v>
      </c>
      <c r="D633" s="2" t="s">
        <v>21</v>
      </c>
      <c r="E633" s="2" t="s">
        <v>22</v>
      </c>
      <c r="F633" s="2" t="s">
        <v>2593</v>
      </c>
      <c r="G633" s="2" t="s">
        <v>2594</v>
      </c>
      <c r="H633" s="2" t="s">
        <v>103</v>
      </c>
      <c r="I633" s="2" t="s">
        <v>26</v>
      </c>
      <c r="J633" s="2" t="s">
        <v>27</v>
      </c>
      <c r="K633" s="2" t="s">
        <v>28</v>
      </c>
      <c r="L633" s="2" t="s">
        <v>29</v>
      </c>
      <c r="M633" s="2" t="s">
        <v>29</v>
      </c>
      <c r="N633" s="2" t="s">
        <v>29</v>
      </c>
      <c r="O633" s="2" t="s">
        <v>29</v>
      </c>
      <c r="P633" s="2" t="s">
        <v>930</v>
      </c>
      <c r="Q633" s="4" t="str">
        <f>HYPERLINK("http://weibo.com/6469060189/Nmibp7vMC")</f>
        <v>http://weibo.com/6469060189/Nmibp7vMC</v>
      </c>
      <c r="R633" s="3" t="s">
        <v>2595</v>
      </c>
      <c r="S633" s="2" t="s">
        <v>31</v>
      </c>
      <c r="T633" t="s">
        <v>32</v>
      </c>
    </row>
    <row r="634" ht="23" customHeight="1" spans="1:20">
      <c r="A634" s="2">
        <v>633</v>
      </c>
      <c r="B634" s="3" t="s">
        <v>2597</v>
      </c>
      <c r="C634" s="2" t="s">
        <v>2598</v>
      </c>
      <c r="D634" s="2" t="s">
        <v>35</v>
      </c>
      <c r="E634" s="2" t="s">
        <v>22</v>
      </c>
      <c r="F634" s="2" t="s">
        <v>2599</v>
      </c>
      <c r="G634" s="2" t="s">
        <v>2600</v>
      </c>
      <c r="H634" s="2" t="s">
        <v>423</v>
      </c>
      <c r="I634" s="2" t="s">
        <v>26</v>
      </c>
      <c r="J634" s="2" t="s">
        <v>27</v>
      </c>
      <c r="K634" s="2" t="s">
        <v>28</v>
      </c>
      <c r="L634" s="2" t="s">
        <v>29</v>
      </c>
      <c r="M634" s="2" t="s">
        <v>29</v>
      </c>
      <c r="N634" s="2" t="s">
        <v>29</v>
      </c>
      <c r="O634" s="2" t="s">
        <v>29</v>
      </c>
      <c r="P634" s="2" t="s">
        <v>867</v>
      </c>
      <c r="Q634" s="4" t="str">
        <f>HYPERLINK("http://weibo.com/3028707931/Nmi9IhSMp")</f>
        <v>http://weibo.com/3028707931/Nmi9IhSMp</v>
      </c>
      <c r="R634" s="3" t="s">
        <v>2597</v>
      </c>
      <c r="S634" s="2" t="s">
        <v>31</v>
      </c>
      <c r="T634" t="s">
        <v>32</v>
      </c>
    </row>
    <row r="635" ht="23" customHeight="1" spans="1:20">
      <c r="A635" s="2">
        <v>634</v>
      </c>
      <c r="B635" s="3" t="s">
        <v>691</v>
      </c>
      <c r="C635" s="2" t="s">
        <v>2601</v>
      </c>
      <c r="D635" s="2" t="s">
        <v>35</v>
      </c>
      <c r="E635" s="2" t="s">
        <v>22</v>
      </c>
      <c r="F635" s="2" t="s">
        <v>2602</v>
      </c>
      <c r="G635" s="2" t="s">
        <v>2603</v>
      </c>
      <c r="H635" s="2" t="s">
        <v>80</v>
      </c>
      <c r="I635" s="2" t="s">
        <v>26</v>
      </c>
      <c r="J635" s="2" t="s">
        <v>27</v>
      </c>
      <c r="K635" s="2" t="s">
        <v>28</v>
      </c>
      <c r="L635" s="2" t="s">
        <v>29</v>
      </c>
      <c r="M635" s="2" t="s">
        <v>29</v>
      </c>
      <c r="N635" s="2" t="s">
        <v>29</v>
      </c>
      <c r="O635" s="2" t="s">
        <v>29</v>
      </c>
      <c r="P635" s="2" t="s">
        <v>1840</v>
      </c>
      <c r="Q635" s="4" t="str">
        <f>HYPERLINK("http://weibo.com/7752701159/Nmi972Xau")</f>
        <v>http://weibo.com/7752701159/Nmi972Xau</v>
      </c>
      <c r="R635" s="3" t="s">
        <v>691</v>
      </c>
      <c r="S635" s="2" t="s">
        <v>31</v>
      </c>
      <c r="T635" t="s">
        <v>32</v>
      </c>
    </row>
    <row r="636" ht="23" customHeight="1" spans="1:20">
      <c r="A636" s="2">
        <v>635</v>
      </c>
      <c r="B636" s="3" t="s">
        <v>1283</v>
      </c>
      <c r="C636" s="2" t="s">
        <v>2604</v>
      </c>
      <c r="D636" s="2" t="s">
        <v>35</v>
      </c>
      <c r="E636" s="2" t="s">
        <v>22</v>
      </c>
      <c r="F636" s="2" t="s">
        <v>2605</v>
      </c>
      <c r="G636" s="2" t="s">
        <v>2606</v>
      </c>
      <c r="H636" s="2" t="s">
        <v>265</v>
      </c>
      <c r="I636" s="2" t="s">
        <v>26</v>
      </c>
      <c r="J636" s="2" t="s">
        <v>27</v>
      </c>
      <c r="K636" s="2" t="s">
        <v>28</v>
      </c>
      <c r="L636" s="2" t="s">
        <v>29</v>
      </c>
      <c r="M636" s="2" t="s">
        <v>29</v>
      </c>
      <c r="N636" s="2" t="s">
        <v>29</v>
      </c>
      <c r="O636" s="2" t="s">
        <v>29</v>
      </c>
      <c r="P636" s="2" t="s">
        <v>2607</v>
      </c>
      <c r="Q636" s="4" t="str">
        <f>HYPERLINK("http://weibo.com/1792934194/Nmi8X3t1V")</f>
        <v>http://weibo.com/1792934194/Nmi8X3t1V</v>
      </c>
      <c r="R636" s="3" t="s">
        <v>1283</v>
      </c>
      <c r="S636" s="2" t="s">
        <v>31</v>
      </c>
      <c r="T636" t="s">
        <v>32</v>
      </c>
    </row>
    <row r="637" ht="23" customHeight="1" spans="1:20">
      <c r="A637" s="2">
        <v>636</v>
      </c>
      <c r="B637" s="3" t="s">
        <v>2608</v>
      </c>
      <c r="C637" s="2" t="s">
        <v>2609</v>
      </c>
      <c r="D637" s="2" t="s">
        <v>21</v>
      </c>
      <c r="E637" s="2" t="s">
        <v>22</v>
      </c>
      <c r="F637" s="2" t="s">
        <v>2610</v>
      </c>
      <c r="G637" s="2" t="s">
        <v>2611</v>
      </c>
      <c r="H637" s="2" t="s">
        <v>676</v>
      </c>
      <c r="I637" s="2" t="s">
        <v>26</v>
      </c>
      <c r="J637" s="2" t="s">
        <v>27</v>
      </c>
      <c r="K637" s="2" t="s">
        <v>28</v>
      </c>
      <c r="L637" s="2" t="s">
        <v>29</v>
      </c>
      <c r="M637" s="2" t="s">
        <v>29</v>
      </c>
      <c r="N637" s="2" t="s">
        <v>29</v>
      </c>
      <c r="O637" s="2" t="s">
        <v>29</v>
      </c>
      <c r="P637" s="2" t="s">
        <v>1016</v>
      </c>
      <c r="Q637" s="4" t="str">
        <f>HYPERLINK("http://weibo.com/6551488897/Nmi8J3xNJ")</f>
        <v>http://weibo.com/6551488897/Nmi8J3xNJ</v>
      </c>
      <c r="R637" s="3" t="s">
        <v>2608</v>
      </c>
      <c r="S637" s="2" t="s">
        <v>31</v>
      </c>
      <c r="T637" t="s">
        <v>32</v>
      </c>
    </row>
    <row r="638" ht="23" customHeight="1" spans="1:20">
      <c r="A638" s="2">
        <v>637</v>
      </c>
      <c r="B638" s="3" t="s">
        <v>2612</v>
      </c>
      <c r="C638" s="2" t="s">
        <v>2613</v>
      </c>
      <c r="D638" s="2" t="s">
        <v>21</v>
      </c>
      <c r="E638" s="2" t="s">
        <v>22</v>
      </c>
      <c r="F638" s="2" t="s">
        <v>2614</v>
      </c>
      <c r="G638" s="2" t="s">
        <v>2615</v>
      </c>
      <c r="H638" s="2" t="s">
        <v>225</v>
      </c>
      <c r="I638" s="2" t="s">
        <v>26</v>
      </c>
      <c r="J638" s="2" t="s">
        <v>27</v>
      </c>
      <c r="K638" s="2" t="s">
        <v>28</v>
      </c>
      <c r="L638" s="2" t="s">
        <v>29</v>
      </c>
      <c r="M638" s="2" t="s">
        <v>29</v>
      </c>
      <c r="N638" s="2" t="s">
        <v>29</v>
      </c>
      <c r="O638" s="2" t="s">
        <v>29</v>
      </c>
      <c r="P638" s="2" t="s">
        <v>2616</v>
      </c>
      <c r="Q638" s="4" t="str">
        <f>HYPERLINK("http://weibo.com/7452004818/Nmi8pDLw5")</f>
        <v>http://weibo.com/7452004818/Nmi8pDLw5</v>
      </c>
      <c r="R638" s="3" t="s">
        <v>2612</v>
      </c>
      <c r="S638" s="2" t="s">
        <v>31</v>
      </c>
      <c r="T638" t="s">
        <v>32</v>
      </c>
    </row>
    <row r="639" ht="23" customHeight="1" spans="1:20">
      <c r="A639" s="2">
        <v>638</v>
      </c>
      <c r="B639" s="3" t="s">
        <v>46</v>
      </c>
      <c r="C639" s="2" t="s">
        <v>2617</v>
      </c>
      <c r="D639" s="2" t="s">
        <v>35</v>
      </c>
      <c r="E639" s="2" t="s">
        <v>22</v>
      </c>
      <c r="F639" s="2" t="s">
        <v>2618</v>
      </c>
      <c r="G639" s="2" t="s">
        <v>2619</v>
      </c>
      <c r="H639" s="2" t="s">
        <v>103</v>
      </c>
      <c r="I639" s="2" t="s">
        <v>26</v>
      </c>
      <c r="J639" s="2" t="s">
        <v>27</v>
      </c>
      <c r="K639" s="2" t="s">
        <v>28</v>
      </c>
      <c r="L639" s="2" t="s">
        <v>29</v>
      </c>
      <c r="M639" s="2" t="s">
        <v>29</v>
      </c>
      <c r="N639" s="2" t="s">
        <v>29</v>
      </c>
      <c r="O639" s="2" t="s">
        <v>29</v>
      </c>
      <c r="P639" s="2" t="s">
        <v>338</v>
      </c>
      <c r="Q639" s="4" t="str">
        <f>HYPERLINK("http://weibo.com/2035232933/Nmi6Y7XFf")</f>
        <v>http://weibo.com/2035232933/Nmi6Y7XFf</v>
      </c>
      <c r="R639" s="3" t="s">
        <v>46</v>
      </c>
      <c r="S639" s="2" t="s">
        <v>31</v>
      </c>
      <c r="T639" t="s">
        <v>32</v>
      </c>
    </row>
    <row r="640" ht="23" customHeight="1" spans="1:20">
      <c r="A640" s="2">
        <v>639</v>
      </c>
      <c r="B640" s="3" t="s">
        <v>150</v>
      </c>
      <c r="C640" s="2" t="s">
        <v>2620</v>
      </c>
      <c r="D640" s="2" t="s">
        <v>35</v>
      </c>
      <c r="E640" s="2" t="s">
        <v>22</v>
      </c>
      <c r="F640" s="2" t="s">
        <v>2621</v>
      </c>
      <c r="G640" s="2" t="s">
        <v>2622</v>
      </c>
      <c r="H640" s="2" t="s">
        <v>1494</v>
      </c>
      <c r="I640" s="2" t="s">
        <v>26</v>
      </c>
      <c r="J640" s="2" t="s">
        <v>27</v>
      </c>
      <c r="K640" s="2" t="s">
        <v>28</v>
      </c>
      <c r="L640" s="2" t="s">
        <v>29</v>
      </c>
      <c r="M640" s="2" t="s">
        <v>29</v>
      </c>
      <c r="N640" s="2" t="s">
        <v>29</v>
      </c>
      <c r="O640" s="2" t="s">
        <v>29</v>
      </c>
      <c r="P640" s="2" t="s">
        <v>2623</v>
      </c>
      <c r="Q640" s="4" t="str">
        <f>HYPERLINK("http://weibo.com/3664457067/Nmi6CdIC7")</f>
        <v>http://weibo.com/3664457067/Nmi6CdIC7</v>
      </c>
      <c r="R640" s="3" t="s">
        <v>150</v>
      </c>
      <c r="S640" s="2" t="s">
        <v>31</v>
      </c>
      <c r="T640" t="s">
        <v>32</v>
      </c>
    </row>
    <row r="641" ht="23" customHeight="1" spans="1:20">
      <c r="A641" s="2">
        <v>640</v>
      </c>
      <c r="B641" s="3" t="s">
        <v>2624</v>
      </c>
      <c r="C641" s="2" t="s">
        <v>2625</v>
      </c>
      <c r="D641" s="2" t="s">
        <v>21</v>
      </c>
      <c r="E641" s="2" t="s">
        <v>22</v>
      </c>
      <c r="F641" s="2" t="s">
        <v>2626</v>
      </c>
      <c r="G641" s="2" t="s">
        <v>2627</v>
      </c>
      <c r="H641" s="2" t="s">
        <v>402</v>
      </c>
      <c r="I641" s="2" t="s">
        <v>26</v>
      </c>
      <c r="J641" s="2" t="s">
        <v>27</v>
      </c>
      <c r="K641" s="2" t="s">
        <v>28</v>
      </c>
      <c r="L641" s="2" t="s">
        <v>29</v>
      </c>
      <c r="M641" s="2" t="s">
        <v>29</v>
      </c>
      <c r="N641" s="2" t="s">
        <v>29</v>
      </c>
      <c r="O641" s="2" t="s">
        <v>29</v>
      </c>
      <c r="P641" s="2" t="s">
        <v>56</v>
      </c>
      <c r="Q641" s="4" t="str">
        <f>HYPERLINK("http://weibo.com/7840511384/Nmi5x99tk")</f>
        <v>http://weibo.com/7840511384/Nmi5x99tk</v>
      </c>
      <c r="R641" s="3" t="s">
        <v>2624</v>
      </c>
      <c r="S641" s="2" t="s">
        <v>31</v>
      </c>
      <c r="T641" t="s">
        <v>32</v>
      </c>
    </row>
    <row r="642" ht="23" customHeight="1" spans="1:20">
      <c r="A642" s="2">
        <v>641</v>
      </c>
      <c r="B642" s="3" t="s">
        <v>1283</v>
      </c>
      <c r="C642" s="2" t="s">
        <v>2628</v>
      </c>
      <c r="D642" s="2" t="s">
        <v>35</v>
      </c>
      <c r="E642" s="2" t="s">
        <v>22</v>
      </c>
      <c r="F642" s="2" t="s">
        <v>2629</v>
      </c>
      <c r="G642" s="2" t="s">
        <v>2630</v>
      </c>
      <c r="H642" s="2" t="s">
        <v>154</v>
      </c>
      <c r="I642" s="2" t="s">
        <v>26</v>
      </c>
      <c r="J642" s="2" t="s">
        <v>27</v>
      </c>
      <c r="K642" s="2" t="s">
        <v>28</v>
      </c>
      <c r="L642" s="2" t="s">
        <v>29</v>
      </c>
      <c r="M642" s="2" t="s">
        <v>29</v>
      </c>
      <c r="N642" s="2" t="s">
        <v>29</v>
      </c>
      <c r="O642" s="2" t="s">
        <v>29</v>
      </c>
      <c r="P642" s="2" t="s">
        <v>403</v>
      </c>
      <c r="Q642" s="4" t="str">
        <f>HYPERLINK("http://weibo.com/6984320982/Nmi4PlL9J")</f>
        <v>http://weibo.com/6984320982/Nmi4PlL9J</v>
      </c>
      <c r="R642" s="3" t="s">
        <v>1283</v>
      </c>
      <c r="S642" s="2" t="s">
        <v>31</v>
      </c>
      <c r="T642" t="s">
        <v>32</v>
      </c>
    </row>
    <row r="643" ht="23" customHeight="1" spans="1:20">
      <c r="A643" s="2">
        <v>642</v>
      </c>
      <c r="B643" s="3" t="s">
        <v>51</v>
      </c>
      <c r="C643" s="2" t="s">
        <v>2631</v>
      </c>
      <c r="D643" s="2" t="s">
        <v>35</v>
      </c>
      <c r="E643" s="2" t="s">
        <v>22</v>
      </c>
      <c r="F643" s="2" t="s">
        <v>2632</v>
      </c>
      <c r="G643" s="2" t="s">
        <v>2633</v>
      </c>
      <c r="H643" s="2" t="s">
        <v>38</v>
      </c>
      <c r="I643" s="2" t="s">
        <v>26</v>
      </c>
      <c r="J643" s="2" t="s">
        <v>27</v>
      </c>
      <c r="K643" s="2" t="s">
        <v>28</v>
      </c>
      <c r="L643" s="2" t="s">
        <v>29</v>
      </c>
      <c r="M643" s="2" t="s">
        <v>29</v>
      </c>
      <c r="N643" s="2" t="s">
        <v>29</v>
      </c>
      <c r="O643" s="2" t="s">
        <v>29</v>
      </c>
      <c r="P643" s="2" t="s">
        <v>333</v>
      </c>
      <c r="Q643" s="4" t="str">
        <f>HYPERLINK("http://weibo.com/5361933458/Nmi4IghM8")</f>
        <v>http://weibo.com/5361933458/Nmi4IghM8</v>
      </c>
      <c r="R643" s="3" t="s">
        <v>51</v>
      </c>
      <c r="S643" s="2" t="s">
        <v>31</v>
      </c>
      <c r="T643" t="s">
        <v>32</v>
      </c>
    </row>
    <row r="644" ht="23" customHeight="1" spans="1:20">
      <c r="A644" s="2">
        <v>643</v>
      </c>
      <c r="B644" s="3" t="s">
        <v>2634</v>
      </c>
      <c r="C644" s="2" t="s">
        <v>2635</v>
      </c>
      <c r="D644" s="2" t="s">
        <v>35</v>
      </c>
      <c r="E644" s="2" t="s">
        <v>22</v>
      </c>
      <c r="F644" s="2" t="s">
        <v>2636</v>
      </c>
      <c r="G644" s="2" t="s">
        <v>2637</v>
      </c>
      <c r="H644" s="2" t="s">
        <v>38</v>
      </c>
      <c r="I644" s="2" t="s">
        <v>26</v>
      </c>
      <c r="J644" s="2" t="s">
        <v>27</v>
      </c>
      <c r="K644" s="2" t="s">
        <v>28</v>
      </c>
      <c r="L644" s="2" t="s">
        <v>29</v>
      </c>
      <c r="M644" s="2" t="s">
        <v>29</v>
      </c>
      <c r="N644" s="2" t="s">
        <v>29</v>
      </c>
      <c r="O644" s="2" t="s">
        <v>29</v>
      </c>
      <c r="P644" s="2" t="s">
        <v>2638</v>
      </c>
      <c r="Q644" s="4" t="str">
        <f>HYPERLINK("http://weibo.com/1746635070/Nmi49EEhZ")</f>
        <v>http://weibo.com/1746635070/Nmi49EEhZ</v>
      </c>
      <c r="R644" s="3" t="s">
        <v>2634</v>
      </c>
      <c r="S644" s="2" t="s">
        <v>31</v>
      </c>
      <c r="T644" t="s">
        <v>32</v>
      </c>
    </row>
    <row r="645" ht="23" customHeight="1" spans="1:20">
      <c r="A645" s="2">
        <v>644</v>
      </c>
      <c r="B645" s="3" t="s">
        <v>2108</v>
      </c>
      <c r="C645" s="2" t="s">
        <v>2639</v>
      </c>
      <c r="D645" s="2" t="s">
        <v>35</v>
      </c>
      <c r="E645" s="2" t="s">
        <v>22</v>
      </c>
      <c r="F645" s="2" t="s">
        <v>2640</v>
      </c>
      <c r="G645" s="2" t="s">
        <v>2641</v>
      </c>
      <c r="H645" s="2" t="s">
        <v>176</v>
      </c>
      <c r="I645" s="2" t="s">
        <v>26</v>
      </c>
      <c r="J645" s="2" t="s">
        <v>27</v>
      </c>
      <c r="K645" s="2" t="s">
        <v>28</v>
      </c>
      <c r="L645" s="2" t="s">
        <v>29</v>
      </c>
      <c r="M645" s="2" t="s">
        <v>29</v>
      </c>
      <c r="N645" s="2" t="s">
        <v>29</v>
      </c>
      <c r="O645" s="2" t="s">
        <v>29</v>
      </c>
      <c r="P645" s="2" t="s">
        <v>2642</v>
      </c>
      <c r="Q645" s="4" t="str">
        <f>HYPERLINK("http://weibo.com/1256485404/Nmi3MkaKI")</f>
        <v>http://weibo.com/1256485404/Nmi3MkaKI</v>
      </c>
      <c r="R645" s="3" t="s">
        <v>2108</v>
      </c>
      <c r="S645" s="2" t="s">
        <v>31</v>
      </c>
      <c r="T645" t="s">
        <v>32</v>
      </c>
    </row>
    <row r="646" ht="23" customHeight="1" spans="1:20">
      <c r="A646" s="2">
        <v>645</v>
      </c>
      <c r="B646" s="3" t="s">
        <v>46</v>
      </c>
      <c r="C646" s="2" t="s">
        <v>2643</v>
      </c>
      <c r="D646" s="2" t="s">
        <v>35</v>
      </c>
      <c r="E646" s="2" t="s">
        <v>22</v>
      </c>
      <c r="F646" s="2" t="s">
        <v>2644</v>
      </c>
      <c r="G646" s="2" t="s">
        <v>2645</v>
      </c>
      <c r="H646" s="2" t="s">
        <v>25</v>
      </c>
      <c r="I646" s="2" t="s">
        <v>26</v>
      </c>
      <c r="J646" s="2" t="s">
        <v>27</v>
      </c>
      <c r="K646" s="2" t="s">
        <v>28</v>
      </c>
      <c r="L646" s="2" t="s">
        <v>29</v>
      </c>
      <c r="M646" s="2" t="s">
        <v>29</v>
      </c>
      <c r="N646" s="2" t="s">
        <v>29</v>
      </c>
      <c r="O646" s="2" t="s">
        <v>29</v>
      </c>
      <c r="P646" s="2" t="s">
        <v>160</v>
      </c>
      <c r="Q646" s="4" t="str">
        <f>HYPERLINK("http://weibo.com/7740849138/Nmi0tBUan")</f>
        <v>http://weibo.com/7740849138/Nmi0tBUan</v>
      </c>
      <c r="R646" s="3" t="s">
        <v>46</v>
      </c>
      <c r="S646" s="2" t="s">
        <v>31</v>
      </c>
      <c r="T646" t="s">
        <v>32</v>
      </c>
    </row>
    <row r="647" ht="23" customHeight="1" spans="1:20">
      <c r="A647" s="2">
        <v>646</v>
      </c>
      <c r="B647" s="3" t="s">
        <v>185</v>
      </c>
      <c r="C647" s="2" t="s">
        <v>2646</v>
      </c>
      <c r="D647" s="2" t="s">
        <v>35</v>
      </c>
      <c r="E647" s="2" t="s">
        <v>22</v>
      </c>
      <c r="F647" s="2" t="s">
        <v>2647</v>
      </c>
      <c r="G647" s="2" t="s">
        <v>2648</v>
      </c>
      <c r="H647" s="2" t="s">
        <v>620</v>
      </c>
      <c r="I647" s="2" t="s">
        <v>26</v>
      </c>
      <c r="J647" s="2" t="s">
        <v>27</v>
      </c>
      <c r="K647" s="2" t="s">
        <v>28</v>
      </c>
      <c r="L647" s="2" t="s">
        <v>29</v>
      </c>
      <c r="M647" s="2" t="s">
        <v>29</v>
      </c>
      <c r="N647" s="2" t="s">
        <v>29</v>
      </c>
      <c r="O647" s="2" t="s">
        <v>29</v>
      </c>
      <c r="P647" s="2" t="s">
        <v>2649</v>
      </c>
      <c r="Q647" s="4" t="str">
        <f>HYPERLINK("http://weibo.com/5673058365/Nmi0ecPDB")</f>
        <v>http://weibo.com/5673058365/Nmi0ecPDB</v>
      </c>
      <c r="R647" s="3" t="s">
        <v>185</v>
      </c>
      <c r="S647" s="2" t="s">
        <v>31</v>
      </c>
      <c r="T647" t="s">
        <v>32</v>
      </c>
    </row>
    <row r="648" ht="23" customHeight="1" spans="1:20">
      <c r="A648" s="2">
        <v>647</v>
      </c>
      <c r="B648" s="3" t="s">
        <v>2650</v>
      </c>
      <c r="C648" s="2" t="s">
        <v>2651</v>
      </c>
      <c r="D648" s="2" t="s">
        <v>21</v>
      </c>
      <c r="E648" s="2" t="s">
        <v>22</v>
      </c>
      <c r="F648" s="2" t="s">
        <v>2652</v>
      </c>
      <c r="G648" s="2" t="s">
        <v>2653</v>
      </c>
      <c r="H648" s="2" t="s">
        <v>351</v>
      </c>
      <c r="I648" s="2" t="s">
        <v>26</v>
      </c>
      <c r="J648" s="2" t="s">
        <v>27</v>
      </c>
      <c r="K648" s="2" t="s">
        <v>28</v>
      </c>
      <c r="L648" s="2" t="s">
        <v>29</v>
      </c>
      <c r="M648" s="2" t="s">
        <v>29</v>
      </c>
      <c r="N648" s="2" t="s">
        <v>29</v>
      </c>
      <c r="O648" s="2" t="s">
        <v>29</v>
      </c>
      <c r="P648" s="2" t="s">
        <v>403</v>
      </c>
      <c r="Q648" s="4" t="str">
        <f>HYPERLINK("http://weibo.com/7738173788/NmhZhbnSs")</f>
        <v>http://weibo.com/7738173788/NmhZhbnSs</v>
      </c>
      <c r="R648" s="3" t="s">
        <v>2650</v>
      </c>
      <c r="S648" s="2" t="s">
        <v>31</v>
      </c>
      <c r="T648" t="s">
        <v>32</v>
      </c>
    </row>
    <row r="649" ht="23" customHeight="1" spans="1:20">
      <c r="A649" s="2">
        <v>648</v>
      </c>
      <c r="B649" s="3" t="s">
        <v>2654</v>
      </c>
      <c r="C649" s="2" t="s">
        <v>2655</v>
      </c>
      <c r="D649" s="2" t="s">
        <v>35</v>
      </c>
      <c r="E649" s="2" t="s">
        <v>22</v>
      </c>
      <c r="F649" s="2" t="s">
        <v>2656</v>
      </c>
      <c r="G649" s="2" t="s">
        <v>2657</v>
      </c>
      <c r="H649" s="2" t="s">
        <v>25</v>
      </c>
      <c r="I649" s="2" t="s">
        <v>26</v>
      </c>
      <c r="J649" s="2" t="s">
        <v>27</v>
      </c>
      <c r="K649" s="2" t="s">
        <v>28</v>
      </c>
      <c r="L649" s="2" t="s">
        <v>29</v>
      </c>
      <c r="M649" s="2" t="s">
        <v>29</v>
      </c>
      <c r="N649" s="2" t="s">
        <v>29</v>
      </c>
      <c r="O649" s="2" t="s">
        <v>29</v>
      </c>
      <c r="P649" s="2" t="s">
        <v>821</v>
      </c>
      <c r="Q649" s="4" t="str">
        <f>HYPERLINK("http://weibo.com/5271870706/NmhZbrKvo")</f>
        <v>http://weibo.com/5271870706/NmhZbrKvo</v>
      </c>
      <c r="R649" s="3" t="s">
        <v>2654</v>
      </c>
      <c r="S649" s="2" t="s">
        <v>31</v>
      </c>
      <c r="T649" t="s">
        <v>32</v>
      </c>
    </row>
    <row r="650" ht="23" customHeight="1" spans="1:20">
      <c r="A650" s="2">
        <v>649</v>
      </c>
      <c r="B650" s="3" t="s">
        <v>1201</v>
      </c>
      <c r="C650" s="2" t="s">
        <v>2658</v>
      </c>
      <c r="D650" s="2" t="s">
        <v>35</v>
      </c>
      <c r="E650" s="2" t="s">
        <v>22</v>
      </c>
      <c r="F650" s="2" t="s">
        <v>2659</v>
      </c>
      <c r="G650" s="2" t="s">
        <v>2660</v>
      </c>
      <c r="H650" s="2" t="s">
        <v>38</v>
      </c>
      <c r="I650" s="2" t="s">
        <v>26</v>
      </c>
      <c r="J650" s="2" t="s">
        <v>27</v>
      </c>
      <c r="K650" s="2" t="s">
        <v>28</v>
      </c>
      <c r="L650" s="2" t="s">
        <v>29</v>
      </c>
      <c r="M650" s="2" t="s">
        <v>29</v>
      </c>
      <c r="N650" s="2" t="s">
        <v>29</v>
      </c>
      <c r="O650" s="2" t="s">
        <v>29</v>
      </c>
      <c r="P650" s="2" t="s">
        <v>2661</v>
      </c>
      <c r="Q650" s="4" t="str">
        <f>HYPERLINK("http://weibo.com/6231473980/NmhYik8sw")</f>
        <v>http://weibo.com/6231473980/NmhYik8sw</v>
      </c>
      <c r="R650" s="3" t="s">
        <v>1201</v>
      </c>
      <c r="S650" s="2" t="s">
        <v>31</v>
      </c>
      <c r="T650" t="s">
        <v>32</v>
      </c>
    </row>
    <row r="651" ht="23" customHeight="1" spans="1:20">
      <c r="A651" s="2">
        <v>650</v>
      </c>
      <c r="B651" s="3" t="s">
        <v>1283</v>
      </c>
      <c r="C651" s="2" t="s">
        <v>2662</v>
      </c>
      <c r="D651" s="2" t="s">
        <v>35</v>
      </c>
      <c r="E651" s="2" t="s">
        <v>22</v>
      </c>
      <c r="F651" s="2" t="s">
        <v>2663</v>
      </c>
      <c r="G651" s="2" t="s">
        <v>2664</v>
      </c>
      <c r="H651" s="2" t="s">
        <v>128</v>
      </c>
      <c r="I651" s="2" t="s">
        <v>26</v>
      </c>
      <c r="J651" s="2" t="s">
        <v>27</v>
      </c>
      <c r="K651" s="2" t="s">
        <v>28</v>
      </c>
      <c r="L651" s="2" t="s">
        <v>29</v>
      </c>
      <c r="M651" s="2" t="s">
        <v>29</v>
      </c>
      <c r="N651" s="2" t="s">
        <v>29</v>
      </c>
      <c r="O651" s="2" t="s">
        <v>29</v>
      </c>
      <c r="P651" s="2" t="s">
        <v>2552</v>
      </c>
      <c r="Q651" s="4" t="str">
        <f>HYPERLINK("http://weibo.com/5952951910/NmhYalqyd")</f>
        <v>http://weibo.com/5952951910/NmhYalqyd</v>
      </c>
      <c r="R651" s="3" t="s">
        <v>1283</v>
      </c>
      <c r="S651" s="2" t="s">
        <v>31</v>
      </c>
      <c r="T651" t="s">
        <v>32</v>
      </c>
    </row>
    <row r="652" ht="23" customHeight="1" spans="1:20">
      <c r="A652" s="2">
        <v>651</v>
      </c>
      <c r="B652" s="3" t="s">
        <v>2665</v>
      </c>
      <c r="C652" s="2" t="s">
        <v>2666</v>
      </c>
      <c r="D652" s="2" t="s">
        <v>21</v>
      </c>
      <c r="E652" s="2" t="s">
        <v>22</v>
      </c>
      <c r="F652" s="2" t="s">
        <v>2667</v>
      </c>
      <c r="G652" s="2" t="s">
        <v>2668</v>
      </c>
      <c r="H652" s="2" t="s">
        <v>211</v>
      </c>
      <c r="I652" s="2" t="s">
        <v>26</v>
      </c>
      <c r="J652" s="2" t="s">
        <v>27</v>
      </c>
      <c r="K652" s="2" t="s">
        <v>28</v>
      </c>
      <c r="L652" s="2" t="s">
        <v>29</v>
      </c>
      <c r="M652" s="2" t="s">
        <v>29</v>
      </c>
      <c r="N652" s="2" t="s">
        <v>29</v>
      </c>
      <c r="O652" s="2" t="s">
        <v>29</v>
      </c>
      <c r="P652" s="2" t="s">
        <v>2669</v>
      </c>
      <c r="Q652" s="4" t="str">
        <f>HYPERLINK("http://weibo.com/7386489327/NmhXyvYoa")</f>
        <v>http://weibo.com/7386489327/NmhXyvYoa</v>
      </c>
      <c r="R652" s="3" t="s">
        <v>2665</v>
      </c>
      <c r="S652" s="2" t="s">
        <v>31</v>
      </c>
      <c r="T652" t="s">
        <v>32</v>
      </c>
    </row>
    <row r="653" ht="23" customHeight="1" spans="1:20">
      <c r="A653" s="2">
        <v>652</v>
      </c>
      <c r="B653" s="3" t="s">
        <v>1627</v>
      </c>
      <c r="C653" s="2" t="s">
        <v>2670</v>
      </c>
      <c r="D653" s="2" t="s">
        <v>35</v>
      </c>
      <c r="E653" s="2" t="s">
        <v>22</v>
      </c>
      <c r="F653" s="2" t="s">
        <v>2671</v>
      </c>
      <c r="G653" s="2" t="s">
        <v>2672</v>
      </c>
      <c r="H653" s="2" t="s">
        <v>103</v>
      </c>
      <c r="I653" s="2" t="s">
        <v>26</v>
      </c>
      <c r="J653" s="2" t="s">
        <v>27</v>
      </c>
      <c r="K653" s="2" t="s">
        <v>28</v>
      </c>
      <c r="L653" s="2" t="s">
        <v>29</v>
      </c>
      <c r="M653" s="2" t="s">
        <v>29</v>
      </c>
      <c r="N653" s="2" t="s">
        <v>29</v>
      </c>
      <c r="O653" s="2" t="s">
        <v>29</v>
      </c>
      <c r="P653" s="2" t="s">
        <v>29</v>
      </c>
      <c r="Q653" s="4" t="str">
        <f>HYPERLINK("http://weibo.com/7702791960/NmhWK0sxl")</f>
        <v>http://weibo.com/7702791960/NmhWK0sxl</v>
      </c>
      <c r="R653" s="3" t="s">
        <v>1627</v>
      </c>
      <c r="S653" s="2" t="s">
        <v>31</v>
      </c>
      <c r="T653" t="s">
        <v>32</v>
      </c>
    </row>
    <row r="654" ht="23" customHeight="1" spans="1:20">
      <c r="A654" s="2">
        <v>653</v>
      </c>
      <c r="B654" s="3" t="s">
        <v>185</v>
      </c>
      <c r="C654" s="2" t="s">
        <v>2673</v>
      </c>
      <c r="D654" s="2" t="s">
        <v>35</v>
      </c>
      <c r="E654" s="2" t="s">
        <v>22</v>
      </c>
      <c r="F654" s="2" t="s">
        <v>2674</v>
      </c>
      <c r="G654" s="2" t="s">
        <v>2675</v>
      </c>
      <c r="H654" s="2" t="s">
        <v>97</v>
      </c>
      <c r="I654" s="2" t="s">
        <v>26</v>
      </c>
      <c r="J654" s="2" t="s">
        <v>27</v>
      </c>
      <c r="K654" s="2" t="s">
        <v>28</v>
      </c>
      <c r="L654" s="2" t="s">
        <v>29</v>
      </c>
      <c r="M654" s="2" t="s">
        <v>29</v>
      </c>
      <c r="N654" s="2" t="s">
        <v>29</v>
      </c>
      <c r="O654" s="2" t="s">
        <v>29</v>
      </c>
      <c r="P654" s="2" t="s">
        <v>572</v>
      </c>
      <c r="Q654" s="4" t="str">
        <f>HYPERLINK("http://weibo.com/7778060960/NmhVSvbIz")</f>
        <v>http://weibo.com/7778060960/NmhVSvbIz</v>
      </c>
      <c r="R654" s="3" t="s">
        <v>185</v>
      </c>
      <c r="S654" s="2" t="s">
        <v>31</v>
      </c>
      <c r="T654" t="s">
        <v>32</v>
      </c>
    </row>
    <row r="655" ht="23" customHeight="1" spans="1:20">
      <c r="A655" s="2">
        <v>654</v>
      </c>
      <c r="B655" s="3" t="s">
        <v>1283</v>
      </c>
      <c r="C655" s="2" t="s">
        <v>2676</v>
      </c>
      <c r="D655" s="2" t="s">
        <v>35</v>
      </c>
      <c r="E655" s="2" t="s">
        <v>22</v>
      </c>
      <c r="F655" s="2" t="s">
        <v>2677</v>
      </c>
      <c r="G655" s="2" t="s">
        <v>2678</v>
      </c>
      <c r="H655" s="2" t="s">
        <v>55</v>
      </c>
      <c r="I655" s="2" t="s">
        <v>26</v>
      </c>
      <c r="J655" s="2" t="s">
        <v>27</v>
      </c>
      <c r="K655" s="2" t="s">
        <v>28</v>
      </c>
      <c r="L655" s="2" t="s">
        <v>29</v>
      </c>
      <c r="M655" s="2" t="s">
        <v>29</v>
      </c>
      <c r="N655" s="2" t="s">
        <v>29</v>
      </c>
      <c r="O655" s="2" t="s">
        <v>29</v>
      </c>
      <c r="P655" s="2" t="s">
        <v>314</v>
      </c>
      <c r="Q655" s="4" t="str">
        <f>HYPERLINK("http://weibo.com/5752033756/NmhUw0LFE")</f>
        <v>http://weibo.com/5752033756/NmhUw0LFE</v>
      </c>
      <c r="R655" s="3" t="s">
        <v>1283</v>
      </c>
      <c r="S655" s="2" t="s">
        <v>31</v>
      </c>
      <c r="T655" t="s">
        <v>32</v>
      </c>
    </row>
    <row r="656" ht="23" customHeight="1" spans="1:20">
      <c r="A656" s="2">
        <v>655</v>
      </c>
      <c r="B656" s="3" t="s">
        <v>1401</v>
      </c>
      <c r="C656" s="2" t="s">
        <v>2679</v>
      </c>
      <c r="D656" s="2" t="s">
        <v>35</v>
      </c>
      <c r="E656" s="2" t="s">
        <v>22</v>
      </c>
      <c r="F656" s="2" t="s">
        <v>2680</v>
      </c>
      <c r="G656" s="2" t="s">
        <v>2681</v>
      </c>
      <c r="H656" s="2" t="s">
        <v>376</v>
      </c>
      <c r="I656" s="2" t="s">
        <v>26</v>
      </c>
      <c r="J656" s="2" t="s">
        <v>27</v>
      </c>
      <c r="K656" s="2" t="s">
        <v>28</v>
      </c>
      <c r="L656" s="2" t="s">
        <v>29</v>
      </c>
      <c r="M656" s="2" t="s">
        <v>29</v>
      </c>
      <c r="N656" s="2" t="s">
        <v>29</v>
      </c>
      <c r="O656" s="2" t="s">
        <v>29</v>
      </c>
      <c r="P656" s="2" t="s">
        <v>2682</v>
      </c>
      <c r="Q656" s="4" t="str">
        <f>HYPERLINK("http://weibo.com/2663863367/NmhU1tZmV")</f>
        <v>http://weibo.com/2663863367/NmhU1tZmV</v>
      </c>
      <c r="R656" s="3" t="s">
        <v>1401</v>
      </c>
      <c r="S656" s="2" t="s">
        <v>31</v>
      </c>
      <c r="T656" t="s">
        <v>32</v>
      </c>
    </row>
    <row r="657" ht="23" customHeight="1" spans="1:20">
      <c r="A657" s="2">
        <v>656</v>
      </c>
      <c r="B657" s="3" t="s">
        <v>1283</v>
      </c>
      <c r="C657" s="2" t="s">
        <v>2683</v>
      </c>
      <c r="D657" s="2" t="s">
        <v>35</v>
      </c>
      <c r="E657" s="2" t="s">
        <v>22</v>
      </c>
      <c r="F657" s="2" t="s">
        <v>2684</v>
      </c>
      <c r="G657" s="2" t="s">
        <v>2685</v>
      </c>
      <c r="H657" s="2" t="s">
        <v>441</v>
      </c>
      <c r="I657" s="2" t="s">
        <v>26</v>
      </c>
      <c r="J657" s="2" t="s">
        <v>27</v>
      </c>
      <c r="K657" s="2" t="s">
        <v>28</v>
      </c>
      <c r="L657" s="2" t="s">
        <v>29</v>
      </c>
      <c r="M657" s="2" t="s">
        <v>29</v>
      </c>
      <c r="N657" s="2" t="s">
        <v>29</v>
      </c>
      <c r="O657" s="2" t="s">
        <v>29</v>
      </c>
      <c r="P657" s="2" t="s">
        <v>30</v>
      </c>
      <c r="Q657" s="4" t="str">
        <f>HYPERLINK("http://weibo.com/7195572785/NmhSzAPTo")</f>
        <v>http://weibo.com/7195572785/NmhSzAPTo</v>
      </c>
      <c r="R657" s="3" t="s">
        <v>1283</v>
      </c>
      <c r="S657" s="2" t="s">
        <v>31</v>
      </c>
      <c r="T657" t="s">
        <v>32</v>
      </c>
    </row>
    <row r="658" ht="23" customHeight="1" spans="1:20">
      <c r="A658" s="2">
        <v>657</v>
      </c>
      <c r="B658" s="3" t="s">
        <v>185</v>
      </c>
      <c r="C658" s="2" t="s">
        <v>2686</v>
      </c>
      <c r="D658" s="2" t="s">
        <v>35</v>
      </c>
      <c r="E658" s="2" t="s">
        <v>22</v>
      </c>
      <c r="F658" s="2" t="s">
        <v>2687</v>
      </c>
      <c r="G658" s="2" t="s">
        <v>2688</v>
      </c>
      <c r="H658" s="2" t="s">
        <v>260</v>
      </c>
      <c r="I658" s="2" t="s">
        <v>26</v>
      </c>
      <c r="J658" s="2" t="s">
        <v>27</v>
      </c>
      <c r="K658" s="2" t="s">
        <v>28</v>
      </c>
      <c r="L658" s="2" t="s">
        <v>29</v>
      </c>
      <c r="M658" s="2" t="s">
        <v>29</v>
      </c>
      <c r="N658" s="2" t="s">
        <v>29</v>
      </c>
      <c r="O658" s="2" t="s">
        <v>29</v>
      </c>
      <c r="P658" s="2" t="s">
        <v>1020</v>
      </c>
      <c r="Q658" s="4" t="str">
        <f>HYPERLINK("http://weibo.com/5985015034/NmhRMEm5f")</f>
        <v>http://weibo.com/5985015034/NmhRMEm5f</v>
      </c>
      <c r="R658" s="3" t="s">
        <v>185</v>
      </c>
      <c r="S658" s="2" t="s">
        <v>31</v>
      </c>
      <c r="T658" t="s">
        <v>32</v>
      </c>
    </row>
    <row r="659" ht="23" customHeight="1" spans="1:20">
      <c r="A659" s="2">
        <v>658</v>
      </c>
      <c r="B659" s="3" t="s">
        <v>2689</v>
      </c>
      <c r="C659" s="2" t="s">
        <v>2690</v>
      </c>
      <c r="D659" s="2" t="s">
        <v>21</v>
      </c>
      <c r="E659" s="2" t="s">
        <v>22</v>
      </c>
      <c r="F659" s="2" t="s">
        <v>2691</v>
      </c>
      <c r="G659" s="2" t="s">
        <v>2692</v>
      </c>
      <c r="H659" s="2" t="s">
        <v>2693</v>
      </c>
      <c r="I659" s="2" t="s">
        <v>26</v>
      </c>
      <c r="J659" s="2" t="s">
        <v>27</v>
      </c>
      <c r="K659" s="2" t="s">
        <v>28</v>
      </c>
      <c r="L659" s="2" t="s">
        <v>29</v>
      </c>
      <c r="M659" s="2" t="s">
        <v>29</v>
      </c>
      <c r="N659" s="2" t="s">
        <v>29</v>
      </c>
      <c r="O659" s="2" t="s">
        <v>29</v>
      </c>
      <c r="P659" s="2" t="s">
        <v>1341</v>
      </c>
      <c r="Q659" s="4" t="str">
        <f>HYPERLINK("http://weibo.com/2632488383/NmhRvqBHQ")</f>
        <v>http://weibo.com/2632488383/NmhRvqBHQ</v>
      </c>
      <c r="R659" s="3" t="s">
        <v>2689</v>
      </c>
      <c r="S659" s="2" t="s">
        <v>31</v>
      </c>
      <c r="T659" t="s">
        <v>32</v>
      </c>
    </row>
    <row r="660" ht="23" customHeight="1" spans="1:20">
      <c r="A660" s="2">
        <v>659</v>
      </c>
      <c r="B660" s="3" t="s">
        <v>46</v>
      </c>
      <c r="C660" s="2" t="s">
        <v>2694</v>
      </c>
      <c r="D660" s="2" t="s">
        <v>35</v>
      </c>
      <c r="E660" s="2" t="s">
        <v>22</v>
      </c>
      <c r="F660" s="2" t="s">
        <v>2695</v>
      </c>
      <c r="G660" s="2" t="s">
        <v>2696</v>
      </c>
      <c r="H660" s="2" t="s">
        <v>103</v>
      </c>
      <c r="I660" s="2" t="s">
        <v>26</v>
      </c>
      <c r="J660" s="2" t="s">
        <v>27</v>
      </c>
      <c r="K660" s="2" t="s">
        <v>28</v>
      </c>
      <c r="L660" s="2" t="s">
        <v>29</v>
      </c>
      <c r="M660" s="2" t="s">
        <v>29</v>
      </c>
      <c r="N660" s="2" t="s">
        <v>29</v>
      </c>
      <c r="O660" s="2" t="s">
        <v>29</v>
      </c>
      <c r="P660" s="2" t="s">
        <v>92</v>
      </c>
      <c r="Q660" s="4" t="str">
        <f>HYPERLINK("http://weibo.com/7839238135/NmhPT3anc")</f>
        <v>http://weibo.com/7839238135/NmhPT3anc</v>
      </c>
      <c r="R660" s="3" t="s">
        <v>46</v>
      </c>
      <c r="S660" s="2" t="s">
        <v>31</v>
      </c>
      <c r="T660" t="s">
        <v>32</v>
      </c>
    </row>
    <row r="661" ht="23" customHeight="1" spans="1:20">
      <c r="A661" s="2">
        <v>660</v>
      </c>
      <c r="B661" s="3" t="s">
        <v>1283</v>
      </c>
      <c r="C661" s="2" t="s">
        <v>2697</v>
      </c>
      <c r="D661" s="2" t="s">
        <v>35</v>
      </c>
      <c r="E661" s="2" t="s">
        <v>22</v>
      </c>
      <c r="F661" s="2" t="s">
        <v>2698</v>
      </c>
      <c r="G661" s="2" t="s">
        <v>2699</v>
      </c>
      <c r="H661" s="2" t="s">
        <v>225</v>
      </c>
      <c r="I661" s="2" t="s">
        <v>26</v>
      </c>
      <c r="J661" s="2" t="s">
        <v>27</v>
      </c>
      <c r="K661" s="2" t="s">
        <v>28</v>
      </c>
      <c r="L661" s="2" t="s">
        <v>29</v>
      </c>
      <c r="M661" s="2" t="s">
        <v>29</v>
      </c>
      <c r="N661" s="2" t="s">
        <v>29</v>
      </c>
      <c r="O661" s="2" t="s">
        <v>29</v>
      </c>
      <c r="P661" s="2" t="s">
        <v>2112</v>
      </c>
      <c r="Q661" s="4" t="str">
        <f>HYPERLINK("http://weibo.com/6572946082/NmhPnnJAI")</f>
        <v>http://weibo.com/6572946082/NmhPnnJAI</v>
      </c>
      <c r="R661" s="3" t="s">
        <v>1283</v>
      </c>
      <c r="S661" s="2" t="s">
        <v>31</v>
      </c>
      <c r="T661" t="s">
        <v>32</v>
      </c>
    </row>
    <row r="662" ht="23" customHeight="1" spans="1:20">
      <c r="A662" s="2">
        <v>661</v>
      </c>
      <c r="B662" s="3" t="s">
        <v>46</v>
      </c>
      <c r="C662" s="2" t="s">
        <v>2700</v>
      </c>
      <c r="D662" s="2" t="s">
        <v>35</v>
      </c>
      <c r="E662" s="2" t="s">
        <v>22</v>
      </c>
      <c r="F662" s="2" t="s">
        <v>2701</v>
      </c>
      <c r="G662" s="2" t="s">
        <v>2702</v>
      </c>
      <c r="H662" s="2" t="s">
        <v>423</v>
      </c>
      <c r="I662" s="2" t="s">
        <v>26</v>
      </c>
      <c r="J662" s="2" t="s">
        <v>27</v>
      </c>
      <c r="K662" s="2" t="s">
        <v>28</v>
      </c>
      <c r="L662" s="2" t="s">
        <v>29</v>
      </c>
      <c r="M662" s="2" t="s">
        <v>29</v>
      </c>
      <c r="N662" s="2" t="s">
        <v>29</v>
      </c>
      <c r="O662" s="2" t="s">
        <v>29</v>
      </c>
      <c r="P662" s="2" t="s">
        <v>1852</v>
      </c>
      <c r="Q662" s="4" t="str">
        <f>HYPERLINK("http://weibo.com/1686848232/NmhONmXxe")</f>
        <v>http://weibo.com/1686848232/NmhONmXxe</v>
      </c>
      <c r="R662" s="3" t="s">
        <v>46</v>
      </c>
      <c r="S662" s="2" t="s">
        <v>31</v>
      </c>
      <c r="T662" t="s">
        <v>32</v>
      </c>
    </row>
    <row r="663" ht="23" customHeight="1" spans="1:20">
      <c r="A663" s="2">
        <v>662</v>
      </c>
      <c r="B663" s="3" t="s">
        <v>2703</v>
      </c>
      <c r="C663" s="2" t="s">
        <v>2704</v>
      </c>
      <c r="D663" s="2" t="s">
        <v>21</v>
      </c>
      <c r="E663" s="2" t="s">
        <v>22</v>
      </c>
      <c r="F663" s="2" t="s">
        <v>2705</v>
      </c>
      <c r="G663" s="2" t="s">
        <v>2706</v>
      </c>
      <c r="H663" s="2" t="s">
        <v>38</v>
      </c>
      <c r="I663" s="2" t="s">
        <v>26</v>
      </c>
      <c r="J663" s="2" t="s">
        <v>27</v>
      </c>
      <c r="K663" s="2" t="s">
        <v>28</v>
      </c>
      <c r="L663" s="2" t="s">
        <v>29</v>
      </c>
      <c r="M663" s="2" t="s">
        <v>29</v>
      </c>
      <c r="N663" s="2" t="s">
        <v>29</v>
      </c>
      <c r="O663" s="2" t="s">
        <v>29</v>
      </c>
      <c r="P663" s="2" t="s">
        <v>109</v>
      </c>
      <c r="Q663" s="4" t="str">
        <f>HYPERLINK("http://weibo.com/6589146170/NmhOos75F")</f>
        <v>http://weibo.com/6589146170/NmhOos75F</v>
      </c>
      <c r="R663" s="3" t="s">
        <v>2703</v>
      </c>
      <c r="S663" s="2" t="s">
        <v>31</v>
      </c>
      <c r="T663" t="s">
        <v>32</v>
      </c>
    </row>
    <row r="664" ht="23" customHeight="1" spans="1:20">
      <c r="A664" s="2">
        <v>663</v>
      </c>
      <c r="B664" s="3" t="s">
        <v>1283</v>
      </c>
      <c r="C664" s="2" t="s">
        <v>2707</v>
      </c>
      <c r="D664" s="2" t="s">
        <v>35</v>
      </c>
      <c r="E664" s="2" t="s">
        <v>22</v>
      </c>
      <c r="F664" s="2" t="s">
        <v>2708</v>
      </c>
      <c r="G664" s="2" t="s">
        <v>2709</v>
      </c>
      <c r="H664" s="2" t="s">
        <v>486</v>
      </c>
      <c r="I664" s="2" t="s">
        <v>26</v>
      </c>
      <c r="J664" s="2" t="s">
        <v>27</v>
      </c>
      <c r="K664" s="2" t="s">
        <v>28</v>
      </c>
      <c r="L664" s="2" t="s">
        <v>29</v>
      </c>
      <c r="M664" s="2" t="s">
        <v>29</v>
      </c>
      <c r="N664" s="2" t="s">
        <v>29</v>
      </c>
      <c r="O664" s="2" t="s">
        <v>29</v>
      </c>
      <c r="P664" s="2" t="s">
        <v>588</v>
      </c>
      <c r="Q664" s="4" t="str">
        <f>HYPERLINK("http://weibo.com/2344976151/NmhNWq26K")</f>
        <v>http://weibo.com/2344976151/NmhNWq26K</v>
      </c>
      <c r="R664" s="3" t="s">
        <v>1283</v>
      </c>
      <c r="S664" s="2" t="s">
        <v>31</v>
      </c>
      <c r="T664" t="s">
        <v>32</v>
      </c>
    </row>
    <row r="665" ht="23" customHeight="1" spans="1:20">
      <c r="A665" s="2">
        <v>664</v>
      </c>
      <c r="B665" s="3" t="s">
        <v>2710</v>
      </c>
      <c r="C665" s="2" t="s">
        <v>2711</v>
      </c>
      <c r="D665" s="2" t="s">
        <v>35</v>
      </c>
      <c r="E665" s="2" t="s">
        <v>22</v>
      </c>
      <c r="F665" s="2" t="s">
        <v>2712</v>
      </c>
      <c r="G665" s="2" t="s">
        <v>2713</v>
      </c>
      <c r="H665" s="2" t="s">
        <v>44</v>
      </c>
      <c r="I665" s="2" t="s">
        <v>26</v>
      </c>
      <c r="J665" s="2" t="s">
        <v>27</v>
      </c>
      <c r="K665" s="2" t="s">
        <v>28</v>
      </c>
      <c r="L665" s="2" t="s">
        <v>29</v>
      </c>
      <c r="M665" s="2" t="s">
        <v>29</v>
      </c>
      <c r="N665" s="2" t="s">
        <v>29</v>
      </c>
      <c r="O665" s="2" t="s">
        <v>29</v>
      </c>
      <c r="P665" s="2" t="s">
        <v>2714</v>
      </c>
      <c r="Q665" s="4" t="str">
        <f>HYPERLINK("http://weibo.com/7189878204/NmhNMm915")</f>
        <v>http://weibo.com/7189878204/NmhNMm915</v>
      </c>
      <c r="R665" s="3" t="s">
        <v>2710</v>
      </c>
      <c r="S665" s="2" t="s">
        <v>31</v>
      </c>
      <c r="T665" t="s">
        <v>32</v>
      </c>
    </row>
    <row r="666" ht="23" customHeight="1" spans="1:20">
      <c r="A666" s="2">
        <v>665</v>
      </c>
      <c r="B666" s="3" t="s">
        <v>46</v>
      </c>
      <c r="C666" s="2" t="s">
        <v>2715</v>
      </c>
      <c r="D666" s="2" t="s">
        <v>35</v>
      </c>
      <c r="E666" s="2" t="s">
        <v>22</v>
      </c>
      <c r="F666" s="2" t="s">
        <v>2716</v>
      </c>
      <c r="G666" s="2" t="s">
        <v>2717</v>
      </c>
      <c r="H666" s="2" t="s">
        <v>1188</v>
      </c>
      <c r="I666" s="2" t="s">
        <v>26</v>
      </c>
      <c r="J666" s="2" t="s">
        <v>27</v>
      </c>
      <c r="K666" s="2" t="s">
        <v>28</v>
      </c>
      <c r="L666" s="2" t="s">
        <v>29</v>
      </c>
      <c r="M666" s="2" t="s">
        <v>29</v>
      </c>
      <c r="N666" s="2" t="s">
        <v>29</v>
      </c>
      <c r="O666" s="2" t="s">
        <v>29</v>
      </c>
      <c r="P666" s="2" t="s">
        <v>71</v>
      </c>
      <c r="Q666" s="4" t="str">
        <f>HYPERLINK("http://weibo.com/7373662124/NmhMbmKts")</f>
        <v>http://weibo.com/7373662124/NmhMbmKts</v>
      </c>
      <c r="R666" s="3" t="s">
        <v>46</v>
      </c>
      <c r="S666" s="2" t="s">
        <v>31</v>
      </c>
      <c r="T666" t="s">
        <v>32</v>
      </c>
    </row>
    <row r="667" ht="23" customHeight="1" spans="1:20">
      <c r="A667" s="2">
        <v>666</v>
      </c>
      <c r="B667" s="3" t="s">
        <v>2718</v>
      </c>
      <c r="C667" s="2" t="s">
        <v>2719</v>
      </c>
      <c r="D667" s="2" t="s">
        <v>21</v>
      </c>
      <c r="E667" s="2" t="s">
        <v>22</v>
      </c>
      <c r="F667" s="2" t="s">
        <v>2720</v>
      </c>
      <c r="G667" s="2" t="s">
        <v>2721</v>
      </c>
      <c r="H667" s="2" t="s">
        <v>97</v>
      </c>
      <c r="I667" s="2" t="s">
        <v>26</v>
      </c>
      <c r="J667" s="2" t="s">
        <v>27</v>
      </c>
      <c r="K667" s="2" t="s">
        <v>28</v>
      </c>
      <c r="L667" s="2" t="s">
        <v>29</v>
      </c>
      <c r="M667" s="2" t="s">
        <v>29</v>
      </c>
      <c r="N667" s="2" t="s">
        <v>29</v>
      </c>
      <c r="O667" s="2" t="s">
        <v>29</v>
      </c>
      <c r="P667" s="2" t="s">
        <v>2722</v>
      </c>
      <c r="Q667" s="4" t="str">
        <f>HYPERLINK("http://weibo.com/5945827812/NmhJOyq1w")</f>
        <v>http://weibo.com/5945827812/NmhJOyq1w</v>
      </c>
      <c r="R667" s="3" t="s">
        <v>2718</v>
      </c>
      <c r="S667" s="2" t="s">
        <v>31</v>
      </c>
      <c r="T667" t="s">
        <v>32</v>
      </c>
    </row>
    <row r="668" ht="23" customHeight="1" spans="1:20">
      <c r="A668" s="2">
        <v>667</v>
      </c>
      <c r="B668" s="3" t="s">
        <v>46</v>
      </c>
      <c r="C668" s="2" t="s">
        <v>2723</v>
      </c>
      <c r="D668" s="2" t="s">
        <v>35</v>
      </c>
      <c r="E668" s="2" t="s">
        <v>22</v>
      </c>
      <c r="F668" s="2" t="s">
        <v>2724</v>
      </c>
      <c r="G668" s="2" t="s">
        <v>2725</v>
      </c>
      <c r="H668" s="2" t="s">
        <v>65</v>
      </c>
      <c r="I668" s="2" t="s">
        <v>26</v>
      </c>
      <c r="J668" s="2" t="s">
        <v>27</v>
      </c>
      <c r="K668" s="2" t="s">
        <v>28</v>
      </c>
      <c r="L668" s="2" t="s">
        <v>29</v>
      </c>
      <c r="M668" s="2" t="s">
        <v>29</v>
      </c>
      <c r="N668" s="2" t="s">
        <v>29</v>
      </c>
      <c r="O668" s="2" t="s">
        <v>29</v>
      </c>
      <c r="P668" s="2" t="s">
        <v>2726</v>
      </c>
      <c r="Q668" s="4" t="str">
        <f>HYPERLINK("http://weibo.com/5124374794/NmhJMbERi")</f>
        <v>http://weibo.com/5124374794/NmhJMbERi</v>
      </c>
      <c r="R668" s="3" t="s">
        <v>46</v>
      </c>
      <c r="S668" s="2" t="s">
        <v>31</v>
      </c>
      <c r="T668" t="s">
        <v>32</v>
      </c>
    </row>
    <row r="669" ht="23" customHeight="1" spans="1:20">
      <c r="A669" s="2">
        <v>668</v>
      </c>
      <c r="B669" s="3" t="s">
        <v>2727</v>
      </c>
      <c r="C669" s="2" t="s">
        <v>2728</v>
      </c>
      <c r="D669" s="2" t="s">
        <v>21</v>
      </c>
      <c r="E669" s="2" t="s">
        <v>22</v>
      </c>
      <c r="F669" s="2" t="s">
        <v>2729</v>
      </c>
      <c r="G669" s="2" t="s">
        <v>2730</v>
      </c>
      <c r="H669" s="2" t="s">
        <v>97</v>
      </c>
      <c r="I669" s="2" t="s">
        <v>26</v>
      </c>
      <c r="J669" s="2" t="s">
        <v>27</v>
      </c>
      <c r="K669" s="2" t="s">
        <v>28</v>
      </c>
      <c r="L669" s="2" t="s">
        <v>29</v>
      </c>
      <c r="M669" s="2" t="s">
        <v>29</v>
      </c>
      <c r="N669" s="2" t="s">
        <v>29</v>
      </c>
      <c r="O669" s="2" t="s">
        <v>29</v>
      </c>
      <c r="P669" s="2" t="s">
        <v>601</v>
      </c>
      <c r="Q669" s="4" t="str">
        <f>HYPERLINK("http://weibo.com/7660551451/NmhIpjSMo")</f>
        <v>http://weibo.com/7660551451/NmhIpjSMo</v>
      </c>
      <c r="R669" s="3" t="s">
        <v>2727</v>
      </c>
      <c r="S669" s="2" t="s">
        <v>31</v>
      </c>
      <c r="T669" t="s">
        <v>32</v>
      </c>
    </row>
    <row r="670" ht="23" customHeight="1" spans="1:20">
      <c r="A670" s="2">
        <v>669</v>
      </c>
      <c r="B670" s="3" t="s">
        <v>46</v>
      </c>
      <c r="C670" s="2" t="s">
        <v>2731</v>
      </c>
      <c r="D670" s="2" t="s">
        <v>35</v>
      </c>
      <c r="E670" s="2" t="s">
        <v>22</v>
      </c>
      <c r="F670" s="2" t="s">
        <v>2732</v>
      </c>
      <c r="G670" s="2" t="s">
        <v>2733</v>
      </c>
      <c r="H670" s="2" t="s">
        <v>38</v>
      </c>
      <c r="I670" s="2" t="s">
        <v>26</v>
      </c>
      <c r="J670" s="2" t="s">
        <v>27</v>
      </c>
      <c r="K670" s="2" t="s">
        <v>28</v>
      </c>
      <c r="L670" s="2" t="s">
        <v>29</v>
      </c>
      <c r="M670" s="2" t="s">
        <v>29</v>
      </c>
      <c r="N670" s="2" t="s">
        <v>29</v>
      </c>
      <c r="O670" s="2" t="s">
        <v>29</v>
      </c>
      <c r="P670" s="2" t="s">
        <v>29</v>
      </c>
      <c r="Q670" s="4" t="str">
        <f>HYPERLINK("http://weibo.com/7680524329/NmhHfg7Op")</f>
        <v>http://weibo.com/7680524329/NmhHfg7Op</v>
      </c>
      <c r="R670" s="3" t="s">
        <v>46</v>
      </c>
      <c r="S670" s="2" t="s">
        <v>31</v>
      </c>
      <c r="T670" t="s">
        <v>32</v>
      </c>
    </row>
    <row r="671" ht="23" customHeight="1" spans="1:20">
      <c r="A671" s="2">
        <v>670</v>
      </c>
      <c r="B671" s="3" t="s">
        <v>1283</v>
      </c>
      <c r="C671" s="2" t="s">
        <v>2734</v>
      </c>
      <c r="D671" s="2" t="s">
        <v>35</v>
      </c>
      <c r="E671" s="2" t="s">
        <v>22</v>
      </c>
      <c r="F671" s="2" t="s">
        <v>2735</v>
      </c>
      <c r="G671" s="2" t="s">
        <v>2736</v>
      </c>
      <c r="H671" s="2" t="s">
        <v>211</v>
      </c>
      <c r="I671" s="2" t="s">
        <v>26</v>
      </c>
      <c r="J671" s="2" t="s">
        <v>27</v>
      </c>
      <c r="K671" s="2" t="s">
        <v>28</v>
      </c>
      <c r="L671" s="2" t="s">
        <v>29</v>
      </c>
      <c r="M671" s="2" t="s">
        <v>29</v>
      </c>
      <c r="N671" s="2" t="s">
        <v>29</v>
      </c>
      <c r="O671" s="2" t="s">
        <v>29</v>
      </c>
      <c r="P671" s="2" t="s">
        <v>2737</v>
      </c>
      <c r="Q671" s="4" t="str">
        <f>HYPERLINK("http://weibo.com/1923946803/NmhHdgrq3")</f>
        <v>http://weibo.com/1923946803/NmhHdgrq3</v>
      </c>
      <c r="R671" s="3" t="s">
        <v>1283</v>
      </c>
      <c r="S671" s="2" t="s">
        <v>31</v>
      </c>
      <c r="T671" t="s">
        <v>32</v>
      </c>
    </row>
    <row r="672" ht="23" customHeight="1" spans="1:20">
      <c r="A672" s="2">
        <v>671</v>
      </c>
      <c r="B672" s="3" t="s">
        <v>1283</v>
      </c>
      <c r="C672" s="2" t="s">
        <v>2738</v>
      </c>
      <c r="D672" s="2" t="s">
        <v>35</v>
      </c>
      <c r="E672" s="2" t="s">
        <v>22</v>
      </c>
      <c r="F672" s="2" t="s">
        <v>2739</v>
      </c>
      <c r="G672" s="2" t="s">
        <v>2740</v>
      </c>
      <c r="H672" s="2" t="s">
        <v>423</v>
      </c>
      <c r="I672" s="2" t="s">
        <v>26</v>
      </c>
      <c r="J672" s="2" t="s">
        <v>27</v>
      </c>
      <c r="K672" s="2" t="s">
        <v>28</v>
      </c>
      <c r="L672" s="2" t="s">
        <v>29</v>
      </c>
      <c r="M672" s="2" t="s">
        <v>29</v>
      </c>
      <c r="N672" s="2" t="s">
        <v>29</v>
      </c>
      <c r="O672" s="2" t="s">
        <v>29</v>
      </c>
      <c r="P672" s="2" t="s">
        <v>2741</v>
      </c>
      <c r="Q672" s="4" t="str">
        <f>HYPERLINK("http://weibo.com/5361289711/NmhH7A720")</f>
        <v>http://weibo.com/5361289711/NmhH7A720</v>
      </c>
      <c r="R672" s="3" t="s">
        <v>1283</v>
      </c>
      <c r="S672" s="2" t="s">
        <v>31</v>
      </c>
      <c r="T672" t="s">
        <v>32</v>
      </c>
    </row>
    <row r="673" ht="23" customHeight="1" spans="1:20">
      <c r="A673" s="2">
        <v>672</v>
      </c>
      <c r="B673" s="3" t="s">
        <v>2742</v>
      </c>
      <c r="C673" s="2" t="s">
        <v>2743</v>
      </c>
      <c r="D673" s="2" t="s">
        <v>21</v>
      </c>
      <c r="E673" s="2" t="s">
        <v>22</v>
      </c>
      <c r="F673" s="2" t="s">
        <v>2744</v>
      </c>
      <c r="G673" s="2" t="s">
        <v>2745</v>
      </c>
      <c r="H673" s="2" t="s">
        <v>103</v>
      </c>
      <c r="I673" s="2" t="s">
        <v>26</v>
      </c>
      <c r="J673" s="2" t="s">
        <v>27</v>
      </c>
      <c r="K673" s="2" t="s">
        <v>28</v>
      </c>
      <c r="L673" s="2" t="s">
        <v>29</v>
      </c>
      <c r="M673" s="2" t="s">
        <v>29</v>
      </c>
      <c r="N673" s="2" t="s">
        <v>29</v>
      </c>
      <c r="O673" s="2" t="s">
        <v>29</v>
      </c>
      <c r="P673" s="2" t="s">
        <v>246</v>
      </c>
      <c r="Q673" s="4" t="str">
        <f>HYPERLINK("http://weibo.com/7633248348/NmhGxfxer")</f>
        <v>http://weibo.com/7633248348/NmhGxfxer</v>
      </c>
      <c r="R673" s="3" t="s">
        <v>2742</v>
      </c>
      <c r="S673" s="2" t="s">
        <v>31</v>
      </c>
      <c r="T673" t="s">
        <v>32</v>
      </c>
    </row>
    <row r="674" ht="23" customHeight="1" spans="1:20">
      <c r="A674" s="2">
        <v>673</v>
      </c>
      <c r="B674" s="3" t="s">
        <v>46</v>
      </c>
      <c r="C674" s="2" t="s">
        <v>2746</v>
      </c>
      <c r="D674" s="2" t="s">
        <v>35</v>
      </c>
      <c r="E674" s="2" t="s">
        <v>22</v>
      </c>
      <c r="F674" s="2" t="s">
        <v>2732</v>
      </c>
      <c r="G674" s="2" t="s">
        <v>2733</v>
      </c>
      <c r="H674" s="2" t="s">
        <v>38</v>
      </c>
      <c r="I674" s="2" t="s">
        <v>26</v>
      </c>
      <c r="J674" s="2" t="s">
        <v>27</v>
      </c>
      <c r="K674" s="2" t="s">
        <v>28</v>
      </c>
      <c r="L674" s="2" t="s">
        <v>29</v>
      </c>
      <c r="M674" s="2" t="s">
        <v>29</v>
      </c>
      <c r="N674" s="2" t="s">
        <v>29</v>
      </c>
      <c r="O674" s="2" t="s">
        <v>29</v>
      </c>
      <c r="P674" s="2" t="s">
        <v>29</v>
      </c>
      <c r="Q674" s="4" t="str">
        <f>HYPERLINK("http://weibo.com/7680524329/NmhGhfV2r")</f>
        <v>http://weibo.com/7680524329/NmhGhfV2r</v>
      </c>
      <c r="R674" s="3" t="s">
        <v>46</v>
      </c>
      <c r="S674" s="2" t="s">
        <v>31</v>
      </c>
      <c r="T674" t="s">
        <v>32</v>
      </c>
    </row>
    <row r="675" ht="23" customHeight="1" spans="1:20">
      <c r="A675" s="2">
        <v>674</v>
      </c>
      <c r="B675" s="3" t="s">
        <v>2747</v>
      </c>
      <c r="C675" s="2" t="s">
        <v>2748</v>
      </c>
      <c r="D675" s="2" t="s">
        <v>35</v>
      </c>
      <c r="E675" s="2" t="s">
        <v>22</v>
      </c>
      <c r="F675" s="2" t="s">
        <v>2749</v>
      </c>
      <c r="G675" s="2" t="s">
        <v>2750</v>
      </c>
      <c r="H675" s="2" t="s">
        <v>97</v>
      </c>
      <c r="I675" s="2" t="s">
        <v>26</v>
      </c>
      <c r="J675" s="2" t="s">
        <v>27</v>
      </c>
      <c r="K675" s="2" t="s">
        <v>28</v>
      </c>
      <c r="L675" s="2" t="s">
        <v>29</v>
      </c>
      <c r="M675" s="2" t="s">
        <v>29</v>
      </c>
      <c r="N675" s="2" t="s">
        <v>29</v>
      </c>
      <c r="O675" s="2" t="s">
        <v>29</v>
      </c>
      <c r="P675" s="2" t="s">
        <v>300</v>
      </c>
      <c r="Q675" s="4" t="str">
        <f>HYPERLINK("http://weibo.com/7483502046/NmhEps4Qu")</f>
        <v>http://weibo.com/7483502046/NmhEps4Qu</v>
      </c>
      <c r="R675" s="3" t="s">
        <v>2747</v>
      </c>
      <c r="S675" s="2" t="s">
        <v>31</v>
      </c>
      <c r="T675" t="s">
        <v>32</v>
      </c>
    </row>
    <row r="676" ht="23" customHeight="1" spans="1:20">
      <c r="A676" s="2">
        <v>675</v>
      </c>
      <c r="B676" s="3" t="s">
        <v>955</v>
      </c>
      <c r="C676" s="2" t="s">
        <v>2751</v>
      </c>
      <c r="D676" s="2" t="s">
        <v>35</v>
      </c>
      <c r="E676" s="2" t="s">
        <v>22</v>
      </c>
      <c r="F676" s="2" t="s">
        <v>2752</v>
      </c>
      <c r="G676" s="2" t="s">
        <v>2753</v>
      </c>
      <c r="H676" s="2" t="s">
        <v>255</v>
      </c>
      <c r="I676" s="2" t="s">
        <v>26</v>
      </c>
      <c r="J676" s="2" t="s">
        <v>27</v>
      </c>
      <c r="K676" s="2" t="s">
        <v>28</v>
      </c>
      <c r="L676" s="2" t="s">
        <v>29</v>
      </c>
      <c r="M676" s="2" t="s">
        <v>29</v>
      </c>
      <c r="N676" s="2" t="s">
        <v>29</v>
      </c>
      <c r="O676" s="2" t="s">
        <v>29</v>
      </c>
      <c r="P676" s="2" t="s">
        <v>1219</v>
      </c>
      <c r="Q676" s="4" t="str">
        <f>HYPERLINK("http://weibo.com/5967125557/NmhEgkJGI")</f>
        <v>http://weibo.com/5967125557/NmhEgkJGI</v>
      </c>
      <c r="R676" s="3" t="s">
        <v>955</v>
      </c>
      <c r="S676" s="2" t="s">
        <v>31</v>
      </c>
      <c r="T676" t="s">
        <v>32</v>
      </c>
    </row>
    <row r="677" ht="23" customHeight="1" spans="1:20">
      <c r="A677" s="2">
        <v>676</v>
      </c>
      <c r="B677" s="3" t="s">
        <v>2754</v>
      </c>
      <c r="C677" s="2" t="s">
        <v>2755</v>
      </c>
      <c r="D677" s="2" t="s">
        <v>21</v>
      </c>
      <c r="E677" s="2" t="s">
        <v>22</v>
      </c>
      <c r="F677" s="2" t="s">
        <v>2756</v>
      </c>
      <c r="G677" s="2" t="s">
        <v>2757</v>
      </c>
      <c r="H677" s="2" t="s">
        <v>1188</v>
      </c>
      <c r="I677" s="2" t="s">
        <v>26</v>
      </c>
      <c r="J677" s="2" t="s">
        <v>27</v>
      </c>
      <c r="K677" s="2" t="s">
        <v>28</v>
      </c>
      <c r="L677" s="2" t="s">
        <v>29</v>
      </c>
      <c r="M677" s="2" t="s">
        <v>29</v>
      </c>
      <c r="N677" s="2" t="s">
        <v>29</v>
      </c>
      <c r="O677" s="2" t="s">
        <v>29</v>
      </c>
      <c r="P677" s="2" t="s">
        <v>2241</v>
      </c>
      <c r="Q677" s="4" t="str">
        <f>HYPERLINK("http://weibo.com/5456516188/NmhDYh2PE")</f>
        <v>http://weibo.com/5456516188/NmhDYh2PE</v>
      </c>
      <c r="R677" s="3" t="s">
        <v>2754</v>
      </c>
      <c r="S677" s="2" t="s">
        <v>31</v>
      </c>
      <c r="T677" t="s">
        <v>32</v>
      </c>
    </row>
    <row r="678" ht="23" customHeight="1" spans="1:20">
      <c r="A678" s="2">
        <v>677</v>
      </c>
      <c r="B678" s="3" t="s">
        <v>46</v>
      </c>
      <c r="C678" s="2" t="s">
        <v>2758</v>
      </c>
      <c r="D678" s="2" t="s">
        <v>35</v>
      </c>
      <c r="E678" s="2" t="s">
        <v>22</v>
      </c>
      <c r="F678" s="2" t="s">
        <v>2759</v>
      </c>
      <c r="G678" s="2" t="s">
        <v>2760</v>
      </c>
      <c r="H678" s="2" t="s">
        <v>260</v>
      </c>
      <c r="I678" s="2" t="s">
        <v>26</v>
      </c>
      <c r="J678" s="2" t="s">
        <v>27</v>
      </c>
      <c r="K678" s="2" t="s">
        <v>28</v>
      </c>
      <c r="L678" s="2" t="s">
        <v>29</v>
      </c>
      <c r="M678" s="2" t="s">
        <v>29</v>
      </c>
      <c r="N678" s="2" t="s">
        <v>29</v>
      </c>
      <c r="O678" s="2" t="s">
        <v>29</v>
      </c>
      <c r="P678" s="2" t="s">
        <v>1035</v>
      </c>
      <c r="Q678" s="4" t="str">
        <f>HYPERLINK("http://weibo.com/6198257093/NmhDfm7oY")</f>
        <v>http://weibo.com/6198257093/NmhDfm7oY</v>
      </c>
      <c r="R678" s="3" t="s">
        <v>46</v>
      </c>
      <c r="S678" s="2" t="s">
        <v>31</v>
      </c>
      <c r="T678" t="s">
        <v>32</v>
      </c>
    </row>
    <row r="679" ht="23" customHeight="1" spans="1:20">
      <c r="A679" s="2">
        <v>678</v>
      </c>
      <c r="B679" s="3" t="s">
        <v>1283</v>
      </c>
      <c r="C679" s="2" t="s">
        <v>2761</v>
      </c>
      <c r="D679" s="2" t="s">
        <v>35</v>
      </c>
      <c r="E679" s="2" t="s">
        <v>22</v>
      </c>
      <c r="F679" s="2" t="s">
        <v>2762</v>
      </c>
      <c r="G679" s="2" t="s">
        <v>2763</v>
      </c>
      <c r="H679" s="2" t="s">
        <v>255</v>
      </c>
      <c r="I679" s="2" t="s">
        <v>26</v>
      </c>
      <c r="J679" s="2" t="s">
        <v>27</v>
      </c>
      <c r="K679" s="2" t="s">
        <v>28</v>
      </c>
      <c r="L679" s="2" t="s">
        <v>29</v>
      </c>
      <c r="M679" s="2" t="s">
        <v>29</v>
      </c>
      <c r="N679" s="2" t="s">
        <v>29</v>
      </c>
      <c r="O679" s="2" t="s">
        <v>29</v>
      </c>
      <c r="P679" s="2" t="s">
        <v>149</v>
      </c>
      <c r="Q679" s="4" t="str">
        <f>HYPERLINK("http://weibo.com/7722290147/NmhCIjKMo")</f>
        <v>http://weibo.com/7722290147/NmhCIjKMo</v>
      </c>
      <c r="R679" s="3" t="s">
        <v>1283</v>
      </c>
      <c r="S679" s="2" t="s">
        <v>31</v>
      </c>
      <c r="T679" t="s">
        <v>32</v>
      </c>
    </row>
    <row r="680" ht="23" customHeight="1" spans="1:20">
      <c r="A680" s="2">
        <v>679</v>
      </c>
      <c r="B680" s="3" t="s">
        <v>2764</v>
      </c>
      <c r="C680" s="2" t="s">
        <v>2761</v>
      </c>
      <c r="D680" s="2" t="s">
        <v>21</v>
      </c>
      <c r="E680" s="2" t="s">
        <v>22</v>
      </c>
      <c r="F680" s="2" t="s">
        <v>2765</v>
      </c>
      <c r="G680" s="2" t="s">
        <v>2766</v>
      </c>
      <c r="H680" s="2" t="s">
        <v>260</v>
      </c>
      <c r="I680" s="2" t="s">
        <v>26</v>
      </c>
      <c r="J680" s="2" t="s">
        <v>27</v>
      </c>
      <c r="K680" s="2" t="s">
        <v>28</v>
      </c>
      <c r="L680" s="2" t="s">
        <v>29</v>
      </c>
      <c r="M680" s="2" t="s">
        <v>29</v>
      </c>
      <c r="N680" s="2" t="s">
        <v>29</v>
      </c>
      <c r="O680" s="2" t="s">
        <v>29</v>
      </c>
      <c r="P680" s="2" t="s">
        <v>114</v>
      </c>
      <c r="Q680" s="4" t="str">
        <f>HYPERLINK("http://weibo.com/7634374960/NmhCIz8Xi")</f>
        <v>http://weibo.com/7634374960/NmhCIz8Xi</v>
      </c>
      <c r="R680" s="3" t="s">
        <v>2764</v>
      </c>
      <c r="S680" s="2" t="s">
        <v>31</v>
      </c>
      <c r="T680" t="s">
        <v>32</v>
      </c>
    </row>
    <row r="681" ht="23" customHeight="1" spans="1:20">
      <c r="A681" s="2">
        <v>680</v>
      </c>
      <c r="B681" s="3" t="s">
        <v>57</v>
      </c>
      <c r="C681" s="2" t="s">
        <v>2767</v>
      </c>
      <c r="D681" s="2" t="s">
        <v>35</v>
      </c>
      <c r="E681" s="2" t="s">
        <v>22</v>
      </c>
      <c r="F681" s="2" t="s">
        <v>2768</v>
      </c>
      <c r="G681" s="2" t="s">
        <v>2769</v>
      </c>
      <c r="H681" s="2" t="s">
        <v>25</v>
      </c>
      <c r="I681" s="2" t="s">
        <v>26</v>
      </c>
      <c r="J681" s="2" t="s">
        <v>27</v>
      </c>
      <c r="K681" s="2" t="s">
        <v>28</v>
      </c>
      <c r="L681" s="2" t="s">
        <v>29</v>
      </c>
      <c r="M681" s="2" t="s">
        <v>29</v>
      </c>
      <c r="N681" s="2" t="s">
        <v>29</v>
      </c>
      <c r="O681" s="2" t="s">
        <v>29</v>
      </c>
      <c r="P681" s="2" t="s">
        <v>2770</v>
      </c>
      <c r="Q681" s="4" t="str">
        <f>HYPERLINK("http://weibo.com/3735963081/NmhBNu4tq")</f>
        <v>http://weibo.com/3735963081/NmhBNu4tq</v>
      </c>
      <c r="R681" s="3" t="s">
        <v>57</v>
      </c>
      <c r="S681" s="2" t="s">
        <v>31</v>
      </c>
      <c r="T681" t="s">
        <v>32</v>
      </c>
    </row>
    <row r="682" ht="23" customHeight="1" spans="1:20">
      <c r="A682" s="2">
        <v>681</v>
      </c>
      <c r="B682" s="3" t="s">
        <v>301</v>
      </c>
      <c r="C682" s="2" t="s">
        <v>2771</v>
      </c>
      <c r="D682" s="2" t="s">
        <v>35</v>
      </c>
      <c r="E682" s="2" t="s">
        <v>22</v>
      </c>
      <c r="F682" s="2" t="s">
        <v>2772</v>
      </c>
      <c r="G682" s="2" t="s">
        <v>2773</v>
      </c>
      <c r="H682" s="2" t="s">
        <v>103</v>
      </c>
      <c r="I682" s="2" t="s">
        <v>26</v>
      </c>
      <c r="J682" s="2" t="s">
        <v>27</v>
      </c>
      <c r="K682" s="2" t="s">
        <v>28</v>
      </c>
      <c r="L682" s="2" t="s">
        <v>29</v>
      </c>
      <c r="M682" s="2" t="s">
        <v>29</v>
      </c>
      <c r="N682" s="2" t="s">
        <v>29</v>
      </c>
      <c r="O682" s="2" t="s">
        <v>29</v>
      </c>
      <c r="P682" s="2" t="s">
        <v>1476</v>
      </c>
      <c r="Q682" s="4" t="str">
        <f>HYPERLINK("http://weibo.com/5272216513/NmhBAeziP")</f>
        <v>http://weibo.com/5272216513/NmhBAeziP</v>
      </c>
      <c r="R682" s="3" t="s">
        <v>301</v>
      </c>
      <c r="S682" s="2" t="s">
        <v>31</v>
      </c>
      <c r="T682" t="s">
        <v>32</v>
      </c>
    </row>
    <row r="683" ht="23" customHeight="1" spans="1:20">
      <c r="A683" s="2">
        <v>682</v>
      </c>
      <c r="B683" s="3" t="s">
        <v>1201</v>
      </c>
      <c r="C683" s="2" t="s">
        <v>2774</v>
      </c>
      <c r="D683" s="2" t="s">
        <v>35</v>
      </c>
      <c r="E683" s="2" t="s">
        <v>22</v>
      </c>
      <c r="F683" s="2" t="s">
        <v>2775</v>
      </c>
      <c r="G683" s="2" t="s">
        <v>2776</v>
      </c>
      <c r="H683" s="2" t="s">
        <v>376</v>
      </c>
      <c r="I683" s="2" t="s">
        <v>26</v>
      </c>
      <c r="J683" s="2" t="s">
        <v>27</v>
      </c>
      <c r="K683" s="2" t="s">
        <v>28</v>
      </c>
      <c r="L683" s="2" t="s">
        <v>29</v>
      </c>
      <c r="M683" s="2" t="s">
        <v>29</v>
      </c>
      <c r="N683" s="2" t="s">
        <v>29</v>
      </c>
      <c r="O683" s="2" t="s">
        <v>29</v>
      </c>
      <c r="P683" s="2" t="s">
        <v>821</v>
      </c>
      <c r="Q683" s="4" t="str">
        <f>HYPERLINK("http://weibo.com/5825868719/NmhBtsTWT")</f>
        <v>http://weibo.com/5825868719/NmhBtsTWT</v>
      </c>
      <c r="R683" s="3" t="s">
        <v>1201</v>
      </c>
      <c r="S683" s="2" t="s">
        <v>31</v>
      </c>
      <c r="T683" t="s">
        <v>32</v>
      </c>
    </row>
    <row r="684" ht="23" customHeight="1" spans="1:20">
      <c r="A684" s="2">
        <v>683</v>
      </c>
      <c r="B684" s="3" t="s">
        <v>2777</v>
      </c>
      <c r="C684" s="2" t="s">
        <v>2778</v>
      </c>
      <c r="D684" s="2" t="s">
        <v>35</v>
      </c>
      <c r="E684" s="2" t="s">
        <v>22</v>
      </c>
      <c r="F684" s="2" t="s">
        <v>2779</v>
      </c>
      <c r="G684" s="2" t="s">
        <v>2780</v>
      </c>
      <c r="H684" s="2" t="s">
        <v>176</v>
      </c>
      <c r="I684" s="2" t="s">
        <v>26</v>
      </c>
      <c r="J684" s="2" t="s">
        <v>27</v>
      </c>
      <c r="K684" s="2" t="s">
        <v>28</v>
      </c>
      <c r="L684" s="2" t="s">
        <v>29</v>
      </c>
      <c r="M684" s="2" t="s">
        <v>29</v>
      </c>
      <c r="N684" s="2" t="s">
        <v>29</v>
      </c>
      <c r="O684" s="2" t="s">
        <v>29</v>
      </c>
      <c r="P684" s="2" t="s">
        <v>2669</v>
      </c>
      <c r="Q684" s="4" t="str">
        <f>HYPERLINK("http://weibo.com/5463673344/NmhAynPdL")</f>
        <v>http://weibo.com/5463673344/NmhAynPdL</v>
      </c>
      <c r="R684" s="3" t="s">
        <v>2777</v>
      </c>
      <c r="S684" s="2" t="s">
        <v>31</v>
      </c>
      <c r="T684" t="s">
        <v>32</v>
      </c>
    </row>
    <row r="685" ht="23" customHeight="1" spans="1:20">
      <c r="A685" s="2">
        <v>684</v>
      </c>
      <c r="B685" s="3" t="s">
        <v>2781</v>
      </c>
      <c r="C685" s="2" t="s">
        <v>2782</v>
      </c>
      <c r="D685" s="2" t="s">
        <v>21</v>
      </c>
      <c r="E685" s="2" t="s">
        <v>22</v>
      </c>
      <c r="F685" s="2" t="s">
        <v>2783</v>
      </c>
      <c r="G685" s="2" t="s">
        <v>2784</v>
      </c>
      <c r="H685" s="2" t="s">
        <v>128</v>
      </c>
      <c r="I685" s="2" t="s">
        <v>26</v>
      </c>
      <c r="J685" s="2" t="s">
        <v>27</v>
      </c>
      <c r="K685" s="2" t="s">
        <v>28</v>
      </c>
      <c r="L685" s="2" t="s">
        <v>29</v>
      </c>
      <c r="M685" s="2" t="s">
        <v>29</v>
      </c>
      <c r="N685" s="2" t="s">
        <v>29</v>
      </c>
      <c r="O685" s="2" t="s">
        <v>29</v>
      </c>
      <c r="P685" s="2" t="s">
        <v>2785</v>
      </c>
      <c r="Q685" s="4" t="str">
        <f>HYPERLINK("http://weibo.com/2192358912/NmhzJCF4z")</f>
        <v>http://weibo.com/2192358912/NmhzJCF4z</v>
      </c>
      <c r="R685" s="3" t="s">
        <v>2781</v>
      </c>
      <c r="S685" s="2" t="s">
        <v>31</v>
      </c>
      <c r="T685" t="s">
        <v>32</v>
      </c>
    </row>
    <row r="686" ht="23" customHeight="1" spans="1:20">
      <c r="A686" s="2">
        <v>685</v>
      </c>
      <c r="B686" s="3" t="s">
        <v>2786</v>
      </c>
      <c r="C686" s="2" t="s">
        <v>2787</v>
      </c>
      <c r="D686" s="2" t="s">
        <v>21</v>
      </c>
      <c r="E686" s="2" t="s">
        <v>22</v>
      </c>
      <c r="F686" s="2" t="s">
        <v>2788</v>
      </c>
      <c r="G686" s="2" t="s">
        <v>2789</v>
      </c>
      <c r="H686" s="2" t="s">
        <v>176</v>
      </c>
      <c r="I686" s="2" t="s">
        <v>26</v>
      </c>
      <c r="J686" s="2" t="s">
        <v>27</v>
      </c>
      <c r="K686" s="2" t="s">
        <v>28</v>
      </c>
      <c r="L686" s="2" t="s">
        <v>29</v>
      </c>
      <c r="M686" s="2" t="s">
        <v>29</v>
      </c>
      <c r="N686" s="2" t="s">
        <v>29</v>
      </c>
      <c r="O686" s="2" t="s">
        <v>29</v>
      </c>
      <c r="P686" s="2" t="s">
        <v>246</v>
      </c>
      <c r="Q686" s="4" t="str">
        <f>HYPERLINK("http://weibo.com/7278775638/NmhyUbHW9")</f>
        <v>http://weibo.com/7278775638/NmhyUbHW9</v>
      </c>
      <c r="R686" s="3" t="s">
        <v>2786</v>
      </c>
      <c r="S686" s="2" t="s">
        <v>31</v>
      </c>
      <c r="T686" t="s">
        <v>32</v>
      </c>
    </row>
    <row r="687" ht="23" customHeight="1" spans="1:20">
      <c r="A687" s="2">
        <v>686</v>
      </c>
      <c r="B687" s="3" t="s">
        <v>955</v>
      </c>
      <c r="C687" s="2" t="s">
        <v>2790</v>
      </c>
      <c r="D687" s="2" t="s">
        <v>35</v>
      </c>
      <c r="E687" s="2" t="s">
        <v>22</v>
      </c>
      <c r="F687" s="2" t="s">
        <v>2791</v>
      </c>
      <c r="G687" s="2" t="s">
        <v>2792</v>
      </c>
      <c r="H687" s="2" t="s">
        <v>205</v>
      </c>
      <c r="I687" s="2" t="s">
        <v>26</v>
      </c>
      <c r="J687" s="2" t="s">
        <v>27</v>
      </c>
      <c r="K687" s="2" t="s">
        <v>28</v>
      </c>
      <c r="L687" s="2" t="s">
        <v>29</v>
      </c>
      <c r="M687" s="2" t="s">
        <v>29</v>
      </c>
      <c r="N687" s="2" t="s">
        <v>29</v>
      </c>
      <c r="O687" s="2" t="s">
        <v>29</v>
      </c>
      <c r="P687" s="2" t="s">
        <v>2793</v>
      </c>
      <c r="Q687" s="4" t="str">
        <f>HYPERLINK("http://weibo.com/5960464041/NmhyjiNdH")</f>
        <v>http://weibo.com/5960464041/NmhyjiNdH</v>
      </c>
      <c r="R687" s="3" t="s">
        <v>955</v>
      </c>
      <c r="S687" s="2" t="s">
        <v>31</v>
      </c>
      <c r="T687" t="s">
        <v>32</v>
      </c>
    </row>
    <row r="688" ht="23" customHeight="1" spans="1:20">
      <c r="A688" s="2">
        <v>687</v>
      </c>
      <c r="B688" s="3" t="s">
        <v>2794</v>
      </c>
      <c r="C688" s="2" t="s">
        <v>2795</v>
      </c>
      <c r="D688" s="2" t="s">
        <v>21</v>
      </c>
      <c r="E688" s="2" t="s">
        <v>22</v>
      </c>
      <c r="F688" s="2" t="s">
        <v>2796</v>
      </c>
      <c r="G688" s="2" t="s">
        <v>2797</v>
      </c>
      <c r="H688" s="2" t="s">
        <v>55</v>
      </c>
      <c r="I688" s="2" t="s">
        <v>26</v>
      </c>
      <c r="J688" s="2" t="s">
        <v>27</v>
      </c>
      <c r="K688" s="2" t="s">
        <v>28</v>
      </c>
      <c r="L688" s="2" t="s">
        <v>29</v>
      </c>
      <c r="M688" s="2" t="s">
        <v>29</v>
      </c>
      <c r="N688" s="2" t="s">
        <v>29</v>
      </c>
      <c r="O688" s="2" t="s">
        <v>29</v>
      </c>
      <c r="P688" s="2" t="s">
        <v>677</v>
      </c>
      <c r="Q688" s="4" t="str">
        <f>HYPERLINK("http://weibo.com/6616996093/Nmhw44XzM")</f>
        <v>http://weibo.com/6616996093/Nmhw44XzM</v>
      </c>
      <c r="R688" s="3" t="s">
        <v>2794</v>
      </c>
      <c r="S688" s="2" t="s">
        <v>31</v>
      </c>
      <c r="T688" t="s">
        <v>32</v>
      </c>
    </row>
    <row r="689" ht="23" customHeight="1" spans="1:20">
      <c r="A689" s="2">
        <v>688</v>
      </c>
      <c r="B689" s="3" t="s">
        <v>2798</v>
      </c>
      <c r="C689" s="2" t="s">
        <v>2799</v>
      </c>
      <c r="D689" s="2" t="s">
        <v>21</v>
      </c>
      <c r="E689" s="2" t="s">
        <v>22</v>
      </c>
      <c r="F689" s="2" t="s">
        <v>2800</v>
      </c>
      <c r="G689" s="2" t="s">
        <v>2801</v>
      </c>
      <c r="H689" s="2" t="s">
        <v>80</v>
      </c>
      <c r="I689" s="2" t="s">
        <v>26</v>
      </c>
      <c r="J689" s="2" t="s">
        <v>27</v>
      </c>
      <c r="K689" s="2" t="s">
        <v>28</v>
      </c>
      <c r="L689" s="2" t="s">
        <v>29</v>
      </c>
      <c r="M689" s="2" t="s">
        <v>29</v>
      </c>
      <c r="N689" s="2" t="s">
        <v>29</v>
      </c>
      <c r="O689" s="2" t="s">
        <v>29</v>
      </c>
      <c r="P689" s="2" t="s">
        <v>2802</v>
      </c>
      <c r="Q689" s="4" t="str">
        <f>HYPERLINK("http://weibo.com/1758763427/NmhvFsOaG")</f>
        <v>http://weibo.com/1758763427/NmhvFsOaG</v>
      </c>
      <c r="R689" s="3" t="s">
        <v>2798</v>
      </c>
      <c r="S689" s="2" t="s">
        <v>31</v>
      </c>
      <c r="T689" t="s">
        <v>32</v>
      </c>
    </row>
    <row r="690" ht="23" customHeight="1" spans="1:20">
      <c r="A690" s="2">
        <v>689</v>
      </c>
      <c r="B690" s="3" t="s">
        <v>2803</v>
      </c>
      <c r="C690" s="2" t="s">
        <v>2804</v>
      </c>
      <c r="D690" s="2" t="s">
        <v>21</v>
      </c>
      <c r="E690" s="2" t="s">
        <v>22</v>
      </c>
      <c r="F690" s="2" t="s">
        <v>2805</v>
      </c>
      <c r="G690" s="2" t="s">
        <v>2806</v>
      </c>
      <c r="H690" s="2" t="s">
        <v>441</v>
      </c>
      <c r="I690" s="2" t="s">
        <v>26</v>
      </c>
      <c r="J690" s="2" t="s">
        <v>27</v>
      </c>
      <c r="K690" s="2" t="s">
        <v>28</v>
      </c>
      <c r="L690" s="2" t="s">
        <v>29</v>
      </c>
      <c r="M690" s="2" t="s">
        <v>29</v>
      </c>
      <c r="N690" s="2" t="s">
        <v>29</v>
      </c>
      <c r="O690" s="2" t="s">
        <v>29</v>
      </c>
      <c r="P690" s="2" t="s">
        <v>2807</v>
      </c>
      <c r="Q690" s="4" t="str">
        <f>HYPERLINK("http://weibo.com/2701745572/NmhvpfZIA")</f>
        <v>http://weibo.com/2701745572/NmhvpfZIA</v>
      </c>
      <c r="R690" s="3" t="s">
        <v>2803</v>
      </c>
      <c r="S690" s="2" t="s">
        <v>31</v>
      </c>
      <c r="T690" t="s">
        <v>32</v>
      </c>
    </row>
    <row r="691" ht="23" customHeight="1" spans="1:20">
      <c r="A691" s="2">
        <v>690</v>
      </c>
      <c r="B691" s="3" t="s">
        <v>301</v>
      </c>
      <c r="C691" s="2" t="s">
        <v>2808</v>
      </c>
      <c r="D691" s="2" t="s">
        <v>35</v>
      </c>
      <c r="E691" s="2" t="s">
        <v>22</v>
      </c>
      <c r="F691" s="2" t="s">
        <v>2809</v>
      </c>
      <c r="G691" s="2" t="s">
        <v>2810</v>
      </c>
      <c r="H691" s="2" t="s">
        <v>97</v>
      </c>
      <c r="I691" s="2" t="s">
        <v>26</v>
      </c>
      <c r="J691" s="2" t="s">
        <v>27</v>
      </c>
      <c r="K691" s="2" t="s">
        <v>28</v>
      </c>
      <c r="L691" s="2" t="s">
        <v>29</v>
      </c>
      <c r="M691" s="2" t="s">
        <v>29</v>
      </c>
      <c r="N691" s="2" t="s">
        <v>29</v>
      </c>
      <c r="O691" s="2" t="s">
        <v>29</v>
      </c>
      <c r="P691" s="2" t="s">
        <v>2811</v>
      </c>
      <c r="Q691" s="4" t="str">
        <f>HYPERLINK("http://weibo.com/5213472455/Nmhvh45qT")</f>
        <v>http://weibo.com/5213472455/Nmhvh45qT</v>
      </c>
      <c r="R691" s="3" t="s">
        <v>301</v>
      </c>
      <c r="S691" s="2" t="s">
        <v>31</v>
      </c>
      <c r="T691" t="s">
        <v>32</v>
      </c>
    </row>
    <row r="692" ht="23" customHeight="1" spans="1:20">
      <c r="A692" s="2">
        <v>691</v>
      </c>
      <c r="B692" s="3" t="s">
        <v>2812</v>
      </c>
      <c r="C692" s="2" t="s">
        <v>2813</v>
      </c>
      <c r="D692" s="2" t="s">
        <v>35</v>
      </c>
      <c r="E692" s="2" t="s">
        <v>22</v>
      </c>
      <c r="F692" s="2" t="s">
        <v>2814</v>
      </c>
      <c r="G692" s="2" t="s">
        <v>2815</v>
      </c>
      <c r="H692" s="2" t="s">
        <v>38</v>
      </c>
      <c r="I692" s="2" t="s">
        <v>26</v>
      </c>
      <c r="J692" s="2" t="s">
        <v>27</v>
      </c>
      <c r="K692" s="2" t="s">
        <v>28</v>
      </c>
      <c r="L692" s="2" t="s">
        <v>29</v>
      </c>
      <c r="M692" s="2" t="s">
        <v>29</v>
      </c>
      <c r="N692" s="2" t="s">
        <v>29</v>
      </c>
      <c r="O692" s="2" t="s">
        <v>29</v>
      </c>
      <c r="P692" s="2" t="s">
        <v>1224</v>
      </c>
      <c r="Q692" s="4" t="str">
        <f>HYPERLINK("http://weibo.com/6613429122/Nmhv9DtLs")</f>
        <v>http://weibo.com/6613429122/Nmhv9DtLs</v>
      </c>
      <c r="R692" s="3" t="s">
        <v>2812</v>
      </c>
      <c r="S692" s="2" t="s">
        <v>31</v>
      </c>
      <c r="T692" t="s">
        <v>32</v>
      </c>
    </row>
    <row r="693" ht="23" customHeight="1" spans="1:20">
      <c r="A693" s="2">
        <v>692</v>
      </c>
      <c r="B693" s="3" t="s">
        <v>2816</v>
      </c>
      <c r="C693" s="2" t="s">
        <v>2817</v>
      </c>
      <c r="D693" s="2" t="s">
        <v>21</v>
      </c>
      <c r="E693" s="2" t="s">
        <v>22</v>
      </c>
      <c r="F693" s="2" t="s">
        <v>2818</v>
      </c>
      <c r="G693" s="2" t="s">
        <v>2819</v>
      </c>
      <c r="H693" s="2" t="s">
        <v>44</v>
      </c>
      <c r="I693" s="2" t="s">
        <v>26</v>
      </c>
      <c r="J693" s="2" t="s">
        <v>27</v>
      </c>
      <c r="K693" s="2" t="s">
        <v>28</v>
      </c>
      <c r="L693" s="2" t="s">
        <v>29</v>
      </c>
      <c r="M693" s="2" t="s">
        <v>29</v>
      </c>
      <c r="N693" s="2" t="s">
        <v>29</v>
      </c>
      <c r="O693" s="2" t="s">
        <v>29</v>
      </c>
      <c r="P693" s="2" t="s">
        <v>2793</v>
      </c>
      <c r="Q693" s="4" t="str">
        <f>HYPERLINK("http://weibo.com/5485643502/NmhuWA58D")</f>
        <v>http://weibo.com/5485643502/NmhuWA58D</v>
      </c>
      <c r="R693" s="3" t="s">
        <v>2816</v>
      </c>
      <c r="S693" s="2" t="s">
        <v>31</v>
      </c>
      <c r="T693" t="s">
        <v>32</v>
      </c>
    </row>
    <row r="694" ht="23" customHeight="1" spans="1:20">
      <c r="A694" s="2">
        <v>693</v>
      </c>
      <c r="B694" s="3" t="s">
        <v>1201</v>
      </c>
      <c r="C694" s="2" t="s">
        <v>2820</v>
      </c>
      <c r="D694" s="2" t="s">
        <v>35</v>
      </c>
      <c r="E694" s="2" t="s">
        <v>22</v>
      </c>
      <c r="F694" s="2" t="s">
        <v>2821</v>
      </c>
      <c r="G694" s="2" t="s">
        <v>2822</v>
      </c>
      <c r="H694" s="2" t="s">
        <v>97</v>
      </c>
      <c r="I694" s="2" t="s">
        <v>26</v>
      </c>
      <c r="J694" s="2" t="s">
        <v>27</v>
      </c>
      <c r="K694" s="2" t="s">
        <v>28</v>
      </c>
      <c r="L694" s="2" t="s">
        <v>29</v>
      </c>
      <c r="M694" s="2" t="s">
        <v>29</v>
      </c>
      <c r="N694" s="2" t="s">
        <v>29</v>
      </c>
      <c r="O694" s="2" t="s">
        <v>29</v>
      </c>
      <c r="P694" s="2" t="s">
        <v>109</v>
      </c>
      <c r="Q694" s="4" t="str">
        <f>HYPERLINK("http://weibo.com/2139179080/NmhuTnmo0")</f>
        <v>http://weibo.com/2139179080/NmhuTnmo0</v>
      </c>
      <c r="R694" s="3" t="s">
        <v>1201</v>
      </c>
      <c r="S694" s="2" t="s">
        <v>31</v>
      </c>
      <c r="T694" t="s">
        <v>32</v>
      </c>
    </row>
    <row r="695" ht="23" customHeight="1" spans="1:20">
      <c r="A695" s="2">
        <v>694</v>
      </c>
      <c r="B695" s="3" t="s">
        <v>2823</v>
      </c>
      <c r="C695" s="2" t="s">
        <v>2824</v>
      </c>
      <c r="D695" s="2" t="s">
        <v>21</v>
      </c>
      <c r="E695" s="2" t="s">
        <v>22</v>
      </c>
      <c r="F695" s="2" t="s">
        <v>2825</v>
      </c>
      <c r="G695" s="2" t="s">
        <v>2826</v>
      </c>
      <c r="H695" s="2" t="s">
        <v>376</v>
      </c>
      <c r="I695" s="2" t="s">
        <v>26</v>
      </c>
      <c r="J695" s="2" t="s">
        <v>27</v>
      </c>
      <c r="K695" s="2" t="s">
        <v>28</v>
      </c>
      <c r="L695" s="2" t="s">
        <v>29</v>
      </c>
      <c r="M695" s="2" t="s">
        <v>29</v>
      </c>
      <c r="N695" s="2" t="s">
        <v>29</v>
      </c>
      <c r="O695" s="2" t="s">
        <v>29</v>
      </c>
      <c r="P695" s="2" t="s">
        <v>206</v>
      </c>
      <c r="Q695" s="4" t="str">
        <f>HYPERLINK("http://weibo.com/5681490045/NmhuT2so4")</f>
        <v>http://weibo.com/5681490045/NmhuT2so4</v>
      </c>
      <c r="R695" s="3" t="s">
        <v>2823</v>
      </c>
      <c r="S695" s="2" t="s">
        <v>31</v>
      </c>
      <c r="T695" t="s">
        <v>32</v>
      </c>
    </row>
    <row r="696" ht="23" customHeight="1" spans="1:20">
      <c r="A696" s="2">
        <v>695</v>
      </c>
      <c r="B696" s="3" t="s">
        <v>46</v>
      </c>
      <c r="C696" s="2" t="s">
        <v>2827</v>
      </c>
      <c r="D696" s="2" t="s">
        <v>35</v>
      </c>
      <c r="E696" s="2" t="s">
        <v>22</v>
      </c>
      <c r="F696" s="2" t="s">
        <v>2828</v>
      </c>
      <c r="G696" s="2" t="s">
        <v>2829</v>
      </c>
      <c r="H696" s="2" t="s">
        <v>562</v>
      </c>
      <c r="I696" s="2" t="s">
        <v>26</v>
      </c>
      <c r="J696" s="2" t="s">
        <v>27</v>
      </c>
      <c r="K696" s="2" t="s">
        <v>28</v>
      </c>
      <c r="L696" s="2" t="s">
        <v>29</v>
      </c>
      <c r="M696" s="2" t="s">
        <v>29</v>
      </c>
      <c r="N696" s="2" t="s">
        <v>29</v>
      </c>
      <c r="O696" s="2" t="s">
        <v>29</v>
      </c>
      <c r="P696" s="2" t="s">
        <v>554</v>
      </c>
      <c r="Q696" s="4" t="str">
        <f>HYPERLINK("http://weibo.com/6562630734/Nmhub0Mdd")</f>
        <v>http://weibo.com/6562630734/Nmhub0Mdd</v>
      </c>
      <c r="R696" s="3" t="s">
        <v>46</v>
      </c>
      <c r="S696" s="2" t="s">
        <v>31</v>
      </c>
      <c r="T696" t="s">
        <v>32</v>
      </c>
    </row>
    <row r="697" ht="23" customHeight="1" spans="1:20">
      <c r="A697" s="2">
        <v>696</v>
      </c>
      <c r="B697" s="3" t="s">
        <v>46</v>
      </c>
      <c r="C697" s="2" t="s">
        <v>2830</v>
      </c>
      <c r="D697" s="2" t="s">
        <v>35</v>
      </c>
      <c r="E697" s="2" t="s">
        <v>22</v>
      </c>
      <c r="F697" s="2" t="s">
        <v>2831</v>
      </c>
      <c r="G697" s="2" t="s">
        <v>2832</v>
      </c>
      <c r="H697" s="2" t="s">
        <v>103</v>
      </c>
      <c r="I697" s="2" t="s">
        <v>26</v>
      </c>
      <c r="J697" s="2" t="s">
        <v>27</v>
      </c>
      <c r="K697" s="2" t="s">
        <v>28</v>
      </c>
      <c r="L697" s="2" t="s">
        <v>29</v>
      </c>
      <c r="M697" s="2" t="s">
        <v>29</v>
      </c>
      <c r="N697" s="2" t="s">
        <v>29</v>
      </c>
      <c r="O697" s="2" t="s">
        <v>29</v>
      </c>
      <c r="P697" s="2" t="s">
        <v>2833</v>
      </c>
      <c r="Q697" s="4" t="str">
        <f>HYPERLINK("http://weibo.com/1742675987/NmhsVBAiB")</f>
        <v>http://weibo.com/1742675987/NmhsVBAiB</v>
      </c>
      <c r="R697" s="3" t="s">
        <v>46</v>
      </c>
      <c r="S697" s="2" t="s">
        <v>31</v>
      </c>
      <c r="T697" t="s">
        <v>32</v>
      </c>
    </row>
    <row r="698" ht="23" customHeight="1" spans="1:20">
      <c r="A698" s="2">
        <v>697</v>
      </c>
      <c r="B698" s="3" t="s">
        <v>2834</v>
      </c>
      <c r="C698" s="2" t="s">
        <v>2835</v>
      </c>
      <c r="D698" s="2" t="s">
        <v>21</v>
      </c>
      <c r="E698" s="2" t="s">
        <v>22</v>
      </c>
      <c r="F698" s="2" t="s">
        <v>2836</v>
      </c>
      <c r="G698" s="2" t="s">
        <v>2837</v>
      </c>
      <c r="H698" s="2" t="s">
        <v>80</v>
      </c>
      <c r="I698" s="2" t="s">
        <v>26</v>
      </c>
      <c r="J698" s="2" t="s">
        <v>27</v>
      </c>
      <c r="K698" s="2" t="s">
        <v>28</v>
      </c>
      <c r="L698" s="2" t="s">
        <v>29</v>
      </c>
      <c r="M698" s="2" t="s">
        <v>29</v>
      </c>
      <c r="N698" s="2" t="s">
        <v>29</v>
      </c>
      <c r="O698" s="2" t="s">
        <v>29</v>
      </c>
      <c r="P698" s="2" t="s">
        <v>572</v>
      </c>
      <c r="Q698" s="4" t="str">
        <f>HYPERLINK("http://weibo.com/5936301887/NmhsTANSb")</f>
        <v>http://weibo.com/5936301887/NmhsTANSb</v>
      </c>
      <c r="R698" s="3" t="s">
        <v>2834</v>
      </c>
      <c r="S698" s="2" t="s">
        <v>31</v>
      </c>
      <c r="T698" t="s">
        <v>32</v>
      </c>
    </row>
    <row r="699" ht="23" customHeight="1" spans="1:20">
      <c r="A699" s="2">
        <v>698</v>
      </c>
      <c r="B699" s="3" t="s">
        <v>2838</v>
      </c>
      <c r="C699" s="2" t="s">
        <v>2839</v>
      </c>
      <c r="D699" s="2" t="s">
        <v>21</v>
      </c>
      <c r="E699" s="2" t="s">
        <v>22</v>
      </c>
      <c r="F699" s="2" t="s">
        <v>2840</v>
      </c>
      <c r="G699" s="2" t="s">
        <v>2841</v>
      </c>
      <c r="H699" s="2" t="s">
        <v>38</v>
      </c>
      <c r="I699" s="2" t="s">
        <v>26</v>
      </c>
      <c r="J699" s="2" t="s">
        <v>27</v>
      </c>
      <c r="K699" s="2" t="s">
        <v>28</v>
      </c>
      <c r="L699" s="2" t="s">
        <v>29</v>
      </c>
      <c r="M699" s="2" t="s">
        <v>29</v>
      </c>
      <c r="N699" s="2" t="s">
        <v>29</v>
      </c>
      <c r="O699" s="2" t="s">
        <v>29</v>
      </c>
      <c r="P699" s="2" t="s">
        <v>2842</v>
      </c>
      <c r="Q699" s="4" t="str">
        <f>HYPERLINK("http://weibo.com/6167262479/NmhshqsEQ")</f>
        <v>http://weibo.com/6167262479/NmhshqsEQ</v>
      </c>
      <c r="R699" s="3" t="s">
        <v>2838</v>
      </c>
      <c r="S699" s="2" t="s">
        <v>31</v>
      </c>
      <c r="T699" t="s">
        <v>32</v>
      </c>
    </row>
    <row r="700" ht="23" customHeight="1" spans="1:20">
      <c r="A700" s="2">
        <v>699</v>
      </c>
      <c r="B700" s="3" t="s">
        <v>301</v>
      </c>
      <c r="C700" s="2" t="s">
        <v>2843</v>
      </c>
      <c r="D700" s="2" t="s">
        <v>35</v>
      </c>
      <c r="E700" s="2" t="s">
        <v>22</v>
      </c>
      <c r="F700" s="2" t="s">
        <v>2844</v>
      </c>
      <c r="G700" s="2" t="s">
        <v>2845</v>
      </c>
      <c r="H700" s="2" t="s">
        <v>1188</v>
      </c>
      <c r="I700" s="2" t="s">
        <v>26</v>
      </c>
      <c r="J700" s="2" t="s">
        <v>27</v>
      </c>
      <c r="K700" s="2" t="s">
        <v>28</v>
      </c>
      <c r="L700" s="2" t="s">
        <v>29</v>
      </c>
      <c r="M700" s="2" t="s">
        <v>29</v>
      </c>
      <c r="N700" s="2" t="s">
        <v>29</v>
      </c>
      <c r="O700" s="2" t="s">
        <v>29</v>
      </c>
      <c r="P700" s="2" t="s">
        <v>2846</v>
      </c>
      <c r="Q700" s="4" t="str">
        <f>HYPERLINK("http://weibo.com/5837721759/NmhrTh95X")</f>
        <v>http://weibo.com/5837721759/NmhrTh95X</v>
      </c>
      <c r="R700" s="3" t="s">
        <v>301</v>
      </c>
      <c r="S700" s="2" t="s">
        <v>31</v>
      </c>
      <c r="T700" t="s">
        <v>32</v>
      </c>
    </row>
    <row r="701" ht="23" customHeight="1" spans="1:20">
      <c r="A701" s="2">
        <v>700</v>
      </c>
      <c r="B701" s="3" t="s">
        <v>2847</v>
      </c>
      <c r="C701" s="2" t="s">
        <v>2848</v>
      </c>
      <c r="D701" s="2" t="s">
        <v>21</v>
      </c>
      <c r="E701" s="2" t="s">
        <v>22</v>
      </c>
      <c r="F701" s="2" t="s">
        <v>2849</v>
      </c>
      <c r="G701" s="2" t="s">
        <v>2850</v>
      </c>
      <c r="H701" s="2" t="s">
        <v>351</v>
      </c>
      <c r="I701" s="2" t="s">
        <v>26</v>
      </c>
      <c r="J701" s="2" t="s">
        <v>27</v>
      </c>
      <c r="K701" s="2" t="s">
        <v>28</v>
      </c>
      <c r="L701" s="2" t="s">
        <v>29</v>
      </c>
      <c r="M701" s="2" t="s">
        <v>29</v>
      </c>
      <c r="N701" s="2" t="s">
        <v>29</v>
      </c>
      <c r="O701" s="2" t="s">
        <v>29</v>
      </c>
      <c r="P701" s="2" t="s">
        <v>2851</v>
      </c>
      <c r="Q701" s="4" t="str">
        <f>HYPERLINK("http://weibo.com/5991966021/NmhrE6lTl")</f>
        <v>http://weibo.com/5991966021/NmhrE6lTl</v>
      </c>
      <c r="R701" s="3" t="s">
        <v>2847</v>
      </c>
      <c r="S701" s="2" t="s">
        <v>31</v>
      </c>
      <c r="T701" t="s">
        <v>32</v>
      </c>
    </row>
    <row r="702" ht="23" customHeight="1" spans="1:20">
      <c r="A702" s="2">
        <v>701</v>
      </c>
      <c r="B702" s="3" t="s">
        <v>2852</v>
      </c>
      <c r="C702" s="2" t="s">
        <v>2853</v>
      </c>
      <c r="D702" s="2" t="s">
        <v>21</v>
      </c>
      <c r="E702" s="2" t="s">
        <v>22</v>
      </c>
      <c r="F702" s="2" t="s">
        <v>2783</v>
      </c>
      <c r="G702" s="2" t="s">
        <v>2784</v>
      </c>
      <c r="H702" s="2" t="s">
        <v>128</v>
      </c>
      <c r="I702" s="2" t="s">
        <v>26</v>
      </c>
      <c r="J702" s="2" t="s">
        <v>27</v>
      </c>
      <c r="K702" s="2" t="s">
        <v>28</v>
      </c>
      <c r="L702" s="2" t="s">
        <v>29</v>
      </c>
      <c r="M702" s="2" t="s">
        <v>29</v>
      </c>
      <c r="N702" s="2" t="s">
        <v>29</v>
      </c>
      <c r="O702" s="2" t="s">
        <v>29</v>
      </c>
      <c r="P702" s="2" t="s">
        <v>2785</v>
      </c>
      <c r="Q702" s="4" t="str">
        <f>HYPERLINK("http://weibo.com/2192358912/NmhqSd1Mr")</f>
        <v>http://weibo.com/2192358912/NmhqSd1Mr</v>
      </c>
      <c r="R702" s="3" t="s">
        <v>2852</v>
      </c>
      <c r="S702" s="2" t="s">
        <v>31</v>
      </c>
      <c r="T702" t="s">
        <v>32</v>
      </c>
    </row>
    <row r="703" ht="23" customHeight="1" spans="1:20">
      <c r="A703" s="2">
        <v>702</v>
      </c>
      <c r="B703" s="3" t="s">
        <v>1283</v>
      </c>
      <c r="C703" s="2" t="s">
        <v>2854</v>
      </c>
      <c r="D703" s="2" t="s">
        <v>35</v>
      </c>
      <c r="E703" s="2" t="s">
        <v>22</v>
      </c>
      <c r="F703" s="2" t="s">
        <v>2855</v>
      </c>
      <c r="G703" s="2" t="s">
        <v>2856</v>
      </c>
      <c r="H703" s="2" t="s">
        <v>38</v>
      </c>
      <c r="I703" s="2" t="s">
        <v>26</v>
      </c>
      <c r="J703" s="2" t="s">
        <v>27</v>
      </c>
      <c r="K703" s="2" t="s">
        <v>28</v>
      </c>
      <c r="L703" s="2" t="s">
        <v>29</v>
      </c>
      <c r="M703" s="2" t="s">
        <v>29</v>
      </c>
      <c r="N703" s="2" t="s">
        <v>29</v>
      </c>
      <c r="O703" s="2" t="s">
        <v>29</v>
      </c>
      <c r="P703" s="2" t="s">
        <v>677</v>
      </c>
      <c r="Q703" s="4" t="str">
        <f>HYPERLINK("http://weibo.com/6985094208/NmhqR4nl0")</f>
        <v>http://weibo.com/6985094208/NmhqR4nl0</v>
      </c>
      <c r="R703" s="3" t="s">
        <v>1283</v>
      </c>
      <c r="S703" s="2" t="s">
        <v>31</v>
      </c>
      <c r="T703" t="s">
        <v>32</v>
      </c>
    </row>
    <row r="704" ht="23" customHeight="1" spans="1:20">
      <c r="A704" s="2">
        <v>703</v>
      </c>
      <c r="B704" s="3" t="s">
        <v>185</v>
      </c>
      <c r="C704" s="2" t="s">
        <v>2857</v>
      </c>
      <c r="D704" s="2" t="s">
        <v>35</v>
      </c>
      <c r="E704" s="2" t="s">
        <v>22</v>
      </c>
      <c r="F704" s="2" t="s">
        <v>2858</v>
      </c>
      <c r="G704" s="2" t="s">
        <v>2859</v>
      </c>
      <c r="H704" s="2" t="s">
        <v>55</v>
      </c>
      <c r="I704" s="2" t="s">
        <v>26</v>
      </c>
      <c r="J704" s="2" t="s">
        <v>27</v>
      </c>
      <c r="K704" s="2" t="s">
        <v>28</v>
      </c>
      <c r="L704" s="2" t="s">
        <v>29</v>
      </c>
      <c r="M704" s="2" t="s">
        <v>29</v>
      </c>
      <c r="N704" s="2" t="s">
        <v>29</v>
      </c>
      <c r="O704" s="2" t="s">
        <v>29</v>
      </c>
      <c r="P704" s="2" t="s">
        <v>300</v>
      </c>
      <c r="Q704" s="4" t="str">
        <f>HYPERLINK("http://weibo.com/7598781604/NmhqOE4XT")</f>
        <v>http://weibo.com/7598781604/NmhqOE4XT</v>
      </c>
      <c r="R704" s="3" t="s">
        <v>185</v>
      </c>
      <c r="S704" s="2" t="s">
        <v>31</v>
      </c>
      <c r="T704" t="s">
        <v>32</v>
      </c>
    </row>
    <row r="705" ht="23" customHeight="1" spans="1:20">
      <c r="A705" s="2">
        <v>704</v>
      </c>
      <c r="B705" s="3" t="s">
        <v>1283</v>
      </c>
      <c r="C705" s="2" t="s">
        <v>2860</v>
      </c>
      <c r="D705" s="2" t="s">
        <v>35</v>
      </c>
      <c r="E705" s="2" t="s">
        <v>22</v>
      </c>
      <c r="F705" s="2" t="s">
        <v>2861</v>
      </c>
      <c r="G705" s="2" t="s">
        <v>2862</v>
      </c>
      <c r="H705" s="2" t="s">
        <v>97</v>
      </c>
      <c r="I705" s="2" t="s">
        <v>26</v>
      </c>
      <c r="J705" s="2" t="s">
        <v>27</v>
      </c>
      <c r="K705" s="2" t="s">
        <v>28</v>
      </c>
      <c r="L705" s="2" t="s">
        <v>29</v>
      </c>
      <c r="M705" s="2" t="s">
        <v>29</v>
      </c>
      <c r="N705" s="2" t="s">
        <v>29</v>
      </c>
      <c r="O705" s="2" t="s">
        <v>29</v>
      </c>
      <c r="P705" s="2" t="s">
        <v>2863</v>
      </c>
      <c r="Q705" s="4" t="str">
        <f>HYPERLINK("http://weibo.com/3193604662/Nmhq0uxE4")</f>
        <v>http://weibo.com/3193604662/Nmhq0uxE4</v>
      </c>
      <c r="R705" s="3" t="s">
        <v>1283</v>
      </c>
      <c r="S705" s="2" t="s">
        <v>31</v>
      </c>
      <c r="T705" t="s">
        <v>32</v>
      </c>
    </row>
    <row r="706" ht="23" customHeight="1" spans="1:20">
      <c r="A706" s="2">
        <v>705</v>
      </c>
      <c r="B706" s="3" t="s">
        <v>2864</v>
      </c>
      <c r="C706" s="2" t="s">
        <v>2865</v>
      </c>
      <c r="D706" s="2" t="s">
        <v>21</v>
      </c>
      <c r="E706" s="2" t="s">
        <v>22</v>
      </c>
      <c r="F706" s="2" t="s">
        <v>2866</v>
      </c>
      <c r="G706" s="2" t="s">
        <v>2867</v>
      </c>
      <c r="H706" s="2" t="s">
        <v>25</v>
      </c>
      <c r="I706" s="2" t="s">
        <v>26</v>
      </c>
      <c r="J706" s="2" t="s">
        <v>27</v>
      </c>
      <c r="K706" s="2" t="s">
        <v>28</v>
      </c>
      <c r="L706" s="2" t="s">
        <v>29</v>
      </c>
      <c r="M706" s="2" t="s">
        <v>29</v>
      </c>
      <c r="N706" s="2" t="s">
        <v>29</v>
      </c>
      <c r="O706" s="2" t="s">
        <v>29</v>
      </c>
      <c r="P706" s="2" t="s">
        <v>2868</v>
      </c>
      <c r="Q706" s="4" t="str">
        <f>HYPERLINK("http://weibo.com/6760994199/Nmhnbh2Ka")</f>
        <v>http://weibo.com/6760994199/Nmhnbh2Ka</v>
      </c>
      <c r="R706" s="3" t="s">
        <v>2864</v>
      </c>
      <c r="S706" s="2" t="s">
        <v>31</v>
      </c>
      <c r="T706" t="s">
        <v>32</v>
      </c>
    </row>
    <row r="707" ht="23" customHeight="1" spans="1:20">
      <c r="A707" s="2">
        <v>706</v>
      </c>
      <c r="B707" s="3" t="s">
        <v>2869</v>
      </c>
      <c r="C707" s="2" t="s">
        <v>2870</v>
      </c>
      <c r="D707" s="2" t="s">
        <v>21</v>
      </c>
      <c r="E707" s="2" t="s">
        <v>22</v>
      </c>
      <c r="F707" s="2" t="s">
        <v>2871</v>
      </c>
      <c r="G707" s="2" t="s">
        <v>2872</v>
      </c>
      <c r="H707" s="2" t="s">
        <v>97</v>
      </c>
      <c r="I707" s="2" t="s">
        <v>26</v>
      </c>
      <c r="J707" s="2" t="s">
        <v>27</v>
      </c>
      <c r="K707" s="2" t="s">
        <v>28</v>
      </c>
      <c r="L707" s="2" t="s">
        <v>29</v>
      </c>
      <c r="M707" s="2" t="s">
        <v>29</v>
      </c>
      <c r="N707" s="2" t="s">
        <v>29</v>
      </c>
      <c r="O707" s="2" t="s">
        <v>29</v>
      </c>
      <c r="P707" s="2" t="s">
        <v>29</v>
      </c>
      <c r="Q707" s="4" t="str">
        <f>HYPERLINK("http://weibo.com/5534755280/NmhmdweTQ")</f>
        <v>http://weibo.com/5534755280/NmhmdweTQ</v>
      </c>
      <c r="R707" s="3" t="s">
        <v>2869</v>
      </c>
      <c r="S707" s="2" t="s">
        <v>31</v>
      </c>
      <c r="T707" t="s">
        <v>32</v>
      </c>
    </row>
    <row r="708" ht="23" customHeight="1" spans="1:20">
      <c r="A708" s="2">
        <v>707</v>
      </c>
      <c r="B708" s="3" t="s">
        <v>57</v>
      </c>
      <c r="C708" s="2" t="s">
        <v>2873</v>
      </c>
      <c r="D708" s="2" t="s">
        <v>35</v>
      </c>
      <c r="E708" s="2" t="s">
        <v>22</v>
      </c>
      <c r="F708" s="2" t="s">
        <v>2874</v>
      </c>
      <c r="G708" s="2" t="s">
        <v>2875</v>
      </c>
      <c r="H708" s="2" t="s">
        <v>423</v>
      </c>
      <c r="I708" s="2" t="s">
        <v>26</v>
      </c>
      <c r="J708" s="2" t="s">
        <v>27</v>
      </c>
      <c r="K708" s="2" t="s">
        <v>28</v>
      </c>
      <c r="L708" s="2" t="s">
        <v>29</v>
      </c>
      <c r="M708" s="2" t="s">
        <v>29</v>
      </c>
      <c r="N708" s="2" t="s">
        <v>29</v>
      </c>
      <c r="O708" s="2" t="s">
        <v>29</v>
      </c>
      <c r="P708" s="2" t="s">
        <v>1011</v>
      </c>
      <c r="Q708" s="4" t="str">
        <f>HYPERLINK("http://weibo.com/3818361493/NmhlNuW8b")</f>
        <v>http://weibo.com/3818361493/NmhlNuW8b</v>
      </c>
      <c r="R708" s="3" t="s">
        <v>57</v>
      </c>
      <c r="S708" s="2" t="s">
        <v>31</v>
      </c>
      <c r="T708" t="s">
        <v>32</v>
      </c>
    </row>
    <row r="709" ht="23" customHeight="1" spans="1:20">
      <c r="A709" s="2">
        <v>708</v>
      </c>
      <c r="B709" s="3" t="s">
        <v>2876</v>
      </c>
      <c r="C709" s="2" t="s">
        <v>2877</v>
      </c>
      <c r="D709" s="2" t="s">
        <v>21</v>
      </c>
      <c r="E709" s="2" t="s">
        <v>22</v>
      </c>
      <c r="F709" s="2" t="s">
        <v>2878</v>
      </c>
      <c r="G709" s="2" t="s">
        <v>2879</v>
      </c>
      <c r="H709" s="2" t="s">
        <v>441</v>
      </c>
      <c r="I709" s="2" t="s">
        <v>26</v>
      </c>
      <c r="J709" s="2" t="s">
        <v>27</v>
      </c>
      <c r="K709" s="2" t="s">
        <v>28</v>
      </c>
      <c r="L709" s="2" t="s">
        <v>29</v>
      </c>
      <c r="M709" s="2" t="s">
        <v>29</v>
      </c>
      <c r="N709" s="2" t="s">
        <v>29</v>
      </c>
      <c r="O709" s="2" t="s">
        <v>29</v>
      </c>
      <c r="P709" s="2" t="s">
        <v>1885</v>
      </c>
      <c r="Q709" s="4" t="str">
        <f>HYPERLINK("http://weibo.com/6323247176/NmhkYdSWA")</f>
        <v>http://weibo.com/6323247176/NmhkYdSWA</v>
      </c>
      <c r="R709" s="3" t="s">
        <v>2876</v>
      </c>
      <c r="S709" s="2" t="s">
        <v>31</v>
      </c>
      <c r="T709" t="s">
        <v>32</v>
      </c>
    </row>
    <row r="710" ht="23" customHeight="1" spans="1:20">
      <c r="A710" s="2">
        <v>709</v>
      </c>
      <c r="B710" s="3" t="s">
        <v>2440</v>
      </c>
      <c r="C710" s="2" t="s">
        <v>2880</v>
      </c>
      <c r="D710" s="2" t="s">
        <v>35</v>
      </c>
      <c r="E710" s="2" t="s">
        <v>22</v>
      </c>
      <c r="F710" s="2" t="s">
        <v>2881</v>
      </c>
      <c r="G710" s="2" t="s">
        <v>2882</v>
      </c>
      <c r="H710" s="2" t="s">
        <v>225</v>
      </c>
      <c r="I710" s="2" t="s">
        <v>26</v>
      </c>
      <c r="J710" s="2" t="s">
        <v>27</v>
      </c>
      <c r="K710" s="2" t="s">
        <v>28</v>
      </c>
      <c r="L710" s="2" t="s">
        <v>29</v>
      </c>
      <c r="M710" s="2" t="s">
        <v>29</v>
      </c>
      <c r="N710" s="2" t="s">
        <v>29</v>
      </c>
      <c r="O710" s="2" t="s">
        <v>29</v>
      </c>
      <c r="P710" s="2" t="s">
        <v>177</v>
      </c>
      <c r="Q710" s="4" t="str">
        <f>HYPERLINK("http://weibo.com/5251322070/NmhkR7kKT")</f>
        <v>http://weibo.com/5251322070/NmhkR7kKT</v>
      </c>
      <c r="R710" s="3" t="s">
        <v>2440</v>
      </c>
      <c r="S710" s="2" t="s">
        <v>31</v>
      </c>
      <c r="T710" t="s">
        <v>32</v>
      </c>
    </row>
    <row r="711" ht="23" customHeight="1" spans="1:20">
      <c r="A711" s="2">
        <v>710</v>
      </c>
      <c r="B711" s="3" t="s">
        <v>2883</v>
      </c>
      <c r="C711" s="2" t="s">
        <v>2884</v>
      </c>
      <c r="D711" s="2" t="s">
        <v>21</v>
      </c>
      <c r="E711" s="2" t="s">
        <v>22</v>
      </c>
      <c r="F711" s="2" t="s">
        <v>2885</v>
      </c>
      <c r="G711" s="2" t="s">
        <v>2886</v>
      </c>
      <c r="H711" s="2" t="s">
        <v>31</v>
      </c>
      <c r="I711" s="2" t="s">
        <v>26</v>
      </c>
      <c r="J711" s="2" t="s">
        <v>27</v>
      </c>
      <c r="K711" s="2" t="s">
        <v>28</v>
      </c>
      <c r="L711" s="2" t="s">
        <v>29</v>
      </c>
      <c r="M711" s="2" t="s">
        <v>29</v>
      </c>
      <c r="N711" s="2" t="s">
        <v>29</v>
      </c>
      <c r="O711" s="2" t="s">
        <v>29</v>
      </c>
      <c r="P711" s="2" t="s">
        <v>29</v>
      </c>
      <c r="Q711" s="4" t="str">
        <f>HYPERLINK("http://weibo.com/7868021970/NmhkG5NOY")</f>
        <v>http://weibo.com/7868021970/NmhkG5NOY</v>
      </c>
      <c r="R711" s="3" t="s">
        <v>2883</v>
      </c>
      <c r="S711" s="2" t="s">
        <v>31</v>
      </c>
      <c r="T711" t="s">
        <v>32</v>
      </c>
    </row>
    <row r="712" ht="23" customHeight="1" spans="1:20">
      <c r="A712" s="2">
        <v>711</v>
      </c>
      <c r="B712" s="3" t="s">
        <v>887</v>
      </c>
      <c r="C712" s="2" t="s">
        <v>2887</v>
      </c>
      <c r="D712" s="2" t="s">
        <v>35</v>
      </c>
      <c r="E712" s="2" t="s">
        <v>22</v>
      </c>
      <c r="F712" s="2" t="s">
        <v>2888</v>
      </c>
      <c r="G712" s="2" t="s">
        <v>2889</v>
      </c>
      <c r="H712" s="2" t="s">
        <v>351</v>
      </c>
      <c r="I712" s="2" t="s">
        <v>26</v>
      </c>
      <c r="J712" s="2" t="s">
        <v>27</v>
      </c>
      <c r="K712" s="2" t="s">
        <v>28</v>
      </c>
      <c r="L712" s="2" t="s">
        <v>29</v>
      </c>
      <c r="M712" s="2" t="s">
        <v>29</v>
      </c>
      <c r="N712" s="2" t="s">
        <v>29</v>
      </c>
      <c r="O712" s="2" t="s">
        <v>29</v>
      </c>
      <c r="P712" s="2" t="s">
        <v>2890</v>
      </c>
      <c r="Q712" s="4" t="str">
        <f>HYPERLINK("http://weibo.com/2705208721/NmhjArNk3")</f>
        <v>http://weibo.com/2705208721/NmhjArNk3</v>
      </c>
      <c r="R712" s="3" t="s">
        <v>887</v>
      </c>
      <c r="S712" s="2" t="s">
        <v>31</v>
      </c>
      <c r="T712" t="s">
        <v>32</v>
      </c>
    </row>
    <row r="713" ht="23" customHeight="1" spans="1:20">
      <c r="A713" s="2">
        <v>712</v>
      </c>
      <c r="B713" s="3" t="s">
        <v>185</v>
      </c>
      <c r="C713" s="2" t="s">
        <v>2891</v>
      </c>
      <c r="D713" s="2" t="s">
        <v>35</v>
      </c>
      <c r="E713" s="2" t="s">
        <v>22</v>
      </c>
      <c r="F713" s="2" t="s">
        <v>2892</v>
      </c>
      <c r="G713" s="2" t="s">
        <v>2893</v>
      </c>
      <c r="H713" s="2" t="s">
        <v>402</v>
      </c>
      <c r="I713" s="2" t="s">
        <v>26</v>
      </c>
      <c r="J713" s="2" t="s">
        <v>27</v>
      </c>
      <c r="K713" s="2" t="s">
        <v>28</v>
      </c>
      <c r="L713" s="2" t="s">
        <v>29</v>
      </c>
      <c r="M713" s="2" t="s">
        <v>29</v>
      </c>
      <c r="N713" s="2" t="s">
        <v>29</v>
      </c>
      <c r="O713" s="2" t="s">
        <v>29</v>
      </c>
      <c r="P713" s="2" t="s">
        <v>2089</v>
      </c>
      <c r="Q713" s="4" t="str">
        <f>HYPERLINK("http://weibo.com/5865595815/NmhjdFpVV")</f>
        <v>http://weibo.com/5865595815/NmhjdFpVV</v>
      </c>
      <c r="R713" s="3" t="s">
        <v>185</v>
      </c>
      <c r="S713" s="2" t="s">
        <v>31</v>
      </c>
      <c r="T713" t="s">
        <v>32</v>
      </c>
    </row>
    <row r="714" ht="23" customHeight="1" spans="1:20">
      <c r="A714" s="2">
        <v>713</v>
      </c>
      <c r="B714" s="3" t="s">
        <v>194</v>
      </c>
      <c r="C714" s="2" t="s">
        <v>2894</v>
      </c>
      <c r="D714" s="2" t="s">
        <v>35</v>
      </c>
      <c r="E714" s="2" t="s">
        <v>22</v>
      </c>
      <c r="F714" s="2" t="s">
        <v>2895</v>
      </c>
      <c r="G714" s="2" t="s">
        <v>2896</v>
      </c>
      <c r="H714" s="2" t="s">
        <v>80</v>
      </c>
      <c r="I714" s="2" t="s">
        <v>26</v>
      </c>
      <c r="J714" s="2" t="s">
        <v>27</v>
      </c>
      <c r="K714" s="2" t="s">
        <v>28</v>
      </c>
      <c r="L714" s="2" t="s">
        <v>29</v>
      </c>
      <c r="M714" s="2" t="s">
        <v>29</v>
      </c>
      <c r="N714" s="2" t="s">
        <v>29</v>
      </c>
      <c r="O714" s="2" t="s">
        <v>29</v>
      </c>
      <c r="P714" s="2" t="s">
        <v>403</v>
      </c>
      <c r="Q714" s="4" t="str">
        <f>HYPERLINK("http://weibo.com/7794459026/NmhjaFTIn")</f>
        <v>http://weibo.com/7794459026/NmhjaFTIn</v>
      </c>
      <c r="R714" s="3" t="s">
        <v>194</v>
      </c>
      <c r="S714" s="2" t="s">
        <v>31</v>
      </c>
      <c r="T714" t="s">
        <v>32</v>
      </c>
    </row>
    <row r="715" ht="23" customHeight="1" spans="1:20">
      <c r="A715" s="2">
        <v>714</v>
      </c>
      <c r="B715" s="3" t="s">
        <v>2777</v>
      </c>
      <c r="C715" s="2" t="s">
        <v>2897</v>
      </c>
      <c r="D715" s="2" t="s">
        <v>35</v>
      </c>
      <c r="E715" s="2" t="s">
        <v>22</v>
      </c>
      <c r="F715" s="2" t="s">
        <v>2898</v>
      </c>
      <c r="G715" s="2" t="s">
        <v>2899</v>
      </c>
      <c r="H715" s="2" t="s">
        <v>562</v>
      </c>
      <c r="I715" s="2" t="s">
        <v>26</v>
      </c>
      <c r="J715" s="2" t="s">
        <v>27</v>
      </c>
      <c r="K715" s="2" t="s">
        <v>28</v>
      </c>
      <c r="L715" s="2" t="s">
        <v>29</v>
      </c>
      <c r="M715" s="2" t="s">
        <v>29</v>
      </c>
      <c r="N715" s="2" t="s">
        <v>29</v>
      </c>
      <c r="O715" s="2" t="s">
        <v>29</v>
      </c>
      <c r="P715" s="2" t="s">
        <v>1720</v>
      </c>
      <c r="Q715" s="4" t="str">
        <f>HYPERLINK("http://weibo.com/7008162320/NmhfTrqeI")</f>
        <v>http://weibo.com/7008162320/NmhfTrqeI</v>
      </c>
      <c r="R715" s="3" t="s">
        <v>2777</v>
      </c>
      <c r="S715" s="2" t="s">
        <v>31</v>
      </c>
      <c r="T715" t="s">
        <v>32</v>
      </c>
    </row>
    <row r="716" ht="23" customHeight="1" spans="1:20">
      <c r="A716" s="2">
        <v>715</v>
      </c>
      <c r="B716" s="3" t="s">
        <v>2900</v>
      </c>
      <c r="C716" s="2" t="s">
        <v>2901</v>
      </c>
      <c r="D716" s="2" t="s">
        <v>21</v>
      </c>
      <c r="E716" s="2" t="s">
        <v>22</v>
      </c>
      <c r="F716" s="2" t="s">
        <v>2902</v>
      </c>
      <c r="G716" s="2" t="s">
        <v>2903</v>
      </c>
      <c r="H716" s="2" t="s">
        <v>128</v>
      </c>
      <c r="I716" s="2" t="s">
        <v>26</v>
      </c>
      <c r="J716" s="2" t="s">
        <v>27</v>
      </c>
      <c r="K716" s="2" t="s">
        <v>28</v>
      </c>
      <c r="L716" s="2" t="s">
        <v>29</v>
      </c>
      <c r="M716" s="2" t="s">
        <v>29</v>
      </c>
      <c r="N716" s="2" t="s">
        <v>29</v>
      </c>
      <c r="O716" s="2" t="s">
        <v>29</v>
      </c>
      <c r="P716" s="2" t="s">
        <v>2904</v>
      </c>
      <c r="Q716" s="4" t="str">
        <f>HYPERLINK("http://weibo.com/2304272080/Nmhfqa6Hu")</f>
        <v>http://weibo.com/2304272080/Nmhfqa6Hu</v>
      </c>
      <c r="R716" s="3" t="s">
        <v>2900</v>
      </c>
      <c r="S716" s="2" t="s">
        <v>31</v>
      </c>
      <c r="T716" t="s">
        <v>32</v>
      </c>
    </row>
    <row r="717" ht="23" customHeight="1" spans="1:20">
      <c r="A717" s="2">
        <v>716</v>
      </c>
      <c r="B717" s="3" t="s">
        <v>185</v>
      </c>
      <c r="C717" s="2" t="s">
        <v>2905</v>
      </c>
      <c r="D717" s="2" t="s">
        <v>35</v>
      </c>
      <c r="E717" s="2" t="s">
        <v>22</v>
      </c>
      <c r="F717" s="2" t="s">
        <v>2906</v>
      </c>
      <c r="G717" s="2" t="s">
        <v>2907</v>
      </c>
      <c r="H717" s="2" t="s">
        <v>376</v>
      </c>
      <c r="I717" s="2" t="s">
        <v>26</v>
      </c>
      <c r="J717" s="2" t="s">
        <v>27</v>
      </c>
      <c r="K717" s="2" t="s">
        <v>28</v>
      </c>
      <c r="L717" s="2" t="s">
        <v>29</v>
      </c>
      <c r="M717" s="2" t="s">
        <v>29</v>
      </c>
      <c r="N717" s="2" t="s">
        <v>29</v>
      </c>
      <c r="O717" s="2" t="s">
        <v>29</v>
      </c>
      <c r="P717" s="2" t="s">
        <v>2908</v>
      </c>
      <c r="Q717" s="4" t="str">
        <f>HYPERLINK("http://weibo.com/1757511025/Nmhe60fOY")</f>
        <v>http://weibo.com/1757511025/Nmhe60fOY</v>
      </c>
      <c r="R717" s="3" t="s">
        <v>185</v>
      </c>
      <c r="S717" s="2" t="s">
        <v>31</v>
      </c>
      <c r="T717" t="s">
        <v>32</v>
      </c>
    </row>
    <row r="718" ht="23" customHeight="1" spans="1:20">
      <c r="A718" s="2">
        <v>717</v>
      </c>
      <c r="B718" s="3" t="s">
        <v>2909</v>
      </c>
      <c r="C718" s="2" t="s">
        <v>2910</v>
      </c>
      <c r="D718" s="2" t="s">
        <v>35</v>
      </c>
      <c r="E718" s="2" t="s">
        <v>22</v>
      </c>
      <c r="F718" s="2" t="s">
        <v>2911</v>
      </c>
      <c r="G718" s="2" t="s">
        <v>2912</v>
      </c>
      <c r="H718" s="2" t="s">
        <v>423</v>
      </c>
      <c r="I718" s="2" t="s">
        <v>26</v>
      </c>
      <c r="J718" s="2" t="s">
        <v>27</v>
      </c>
      <c r="K718" s="2" t="s">
        <v>28</v>
      </c>
      <c r="L718" s="2" t="s">
        <v>29</v>
      </c>
      <c r="M718" s="2" t="s">
        <v>29</v>
      </c>
      <c r="N718" s="2" t="s">
        <v>29</v>
      </c>
      <c r="O718" s="2" t="s">
        <v>29</v>
      </c>
      <c r="P718" s="2" t="s">
        <v>149</v>
      </c>
      <c r="Q718" s="4" t="str">
        <f>HYPERLINK("http://weibo.com/7785667594/NmhdYE45s")</f>
        <v>http://weibo.com/7785667594/NmhdYE45s</v>
      </c>
      <c r="R718" s="3" t="s">
        <v>2909</v>
      </c>
      <c r="S718" s="2" t="s">
        <v>31</v>
      </c>
      <c r="T718" t="s">
        <v>32</v>
      </c>
    </row>
    <row r="719" ht="23" customHeight="1" spans="1:20">
      <c r="A719" s="2">
        <v>718</v>
      </c>
      <c r="B719" s="3" t="s">
        <v>2654</v>
      </c>
      <c r="C719" s="2" t="s">
        <v>2913</v>
      </c>
      <c r="D719" s="2" t="s">
        <v>35</v>
      </c>
      <c r="E719" s="2" t="s">
        <v>22</v>
      </c>
      <c r="F719" s="2" t="s">
        <v>2914</v>
      </c>
      <c r="G719" s="2" t="s">
        <v>2915</v>
      </c>
      <c r="H719" s="2" t="s">
        <v>562</v>
      </c>
      <c r="I719" s="2" t="s">
        <v>26</v>
      </c>
      <c r="J719" s="2" t="s">
        <v>27</v>
      </c>
      <c r="K719" s="2" t="s">
        <v>28</v>
      </c>
      <c r="L719" s="2" t="s">
        <v>29</v>
      </c>
      <c r="M719" s="2" t="s">
        <v>29</v>
      </c>
      <c r="N719" s="2" t="s">
        <v>29</v>
      </c>
      <c r="O719" s="2" t="s">
        <v>29</v>
      </c>
      <c r="P719" s="2" t="s">
        <v>29</v>
      </c>
      <c r="Q719" s="4" t="str">
        <f>HYPERLINK("http://weibo.com/6334297542/NmhdFckA6")</f>
        <v>http://weibo.com/6334297542/NmhdFckA6</v>
      </c>
      <c r="R719" s="3" t="s">
        <v>2654</v>
      </c>
      <c r="S719" s="2" t="s">
        <v>31</v>
      </c>
      <c r="T719" t="s">
        <v>32</v>
      </c>
    </row>
    <row r="720" ht="23" customHeight="1" spans="1:20">
      <c r="A720" s="2">
        <v>719</v>
      </c>
      <c r="B720" s="3" t="s">
        <v>2916</v>
      </c>
      <c r="C720" s="2" t="s">
        <v>2917</v>
      </c>
      <c r="D720" s="2" t="s">
        <v>21</v>
      </c>
      <c r="E720" s="2" t="s">
        <v>22</v>
      </c>
      <c r="F720" s="2" t="s">
        <v>2918</v>
      </c>
      <c r="G720" s="2" t="s">
        <v>2919</v>
      </c>
      <c r="H720" s="2" t="s">
        <v>38</v>
      </c>
      <c r="I720" s="2" t="s">
        <v>26</v>
      </c>
      <c r="J720" s="2" t="s">
        <v>27</v>
      </c>
      <c r="K720" s="2" t="s">
        <v>28</v>
      </c>
      <c r="L720" s="2" t="s">
        <v>29</v>
      </c>
      <c r="M720" s="2" t="s">
        <v>29</v>
      </c>
      <c r="N720" s="2" t="s">
        <v>29</v>
      </c>
      <c r="O720" s="2" t="s">
        <v>29</v>
      </c>
      <c r="P720" s="2" t="s">
        <v>86</v>
      </c>
      <c r="Q720" s="4" t="str">
        <f>HYPERLINK("http://weibo.com/5236431325/NmhdlolWx")</f>
        <v>http://weibo.com/5236431325/NmhdlolWx</v>
      </c>
      <c r="R720" s="3" t="s">
        <v>2916</v>
      </c>
      <c r="S720" s="2" t="s">
        <v>31</v>
      </c>
      <c r="T720" t="s">
        <v>32</v>
      </c>
    </row>
    <row r="721" ht="23" customHeight="1" spans="1:20">
      <c r="A721" s="2">
        <v>720</v>
      </c>
      <c r="B721" s="3" t="s">
        <v>185</v>
      </c>
      <c r="C721" s="2" t="s">
        <v>2920</v>
      </c>
      <c r="D721" s="2" t="s">
        <v>35</v>
      </c>
      <c r="E721" s="2" t="s">
        <v>22</v>
      </c>
      <c r="F721" s="2" t="s">
        <v>2921</v>
      </c>
      <c r="G721" s="2" t="s">
        <v>2922</v>
      </c>
      <c r="H721" s="2" t="s">
        <v>25</v>
      </c>
      <c r="I721" s="2" t="s">
        <v>26</v>
      </c>
      <c r="J721" s="2" t="s">
        <v>27</v>
      </c>
      <c r="K721" s="2" t="s">
        <v>28</v>
      </c>
      <c r="L721" s="2" t="s">
        <v>29</v>
      </c>
      <c r="M721" s="2" t="s">
        <v>29</v>
      </c>
      <c r="N721" s="2" t="s">
        <v>29</v>
      </c>
      <c r="O721" s="2" t="s">
        <v>29</v>
      </c>
      <c r="P721" s="2" t="s">
        <v>2661</v>
      </c>
      <c r="Q721" s="4" t="str">
        <f>HYPERLINK("http://weibo.com/3710660353/NmhbQ4bSm")</f>
        <v>http://weibo.com/3710660353/NmhbQ4bSm</v>
      </c>
      <c r="R721" s="3" t="s">
        <v>185</v>
      </c>
      <c r="S721" s="2" t="s">
        <v>31</v>
      </c>
      <c r="T721" t="s">
        <v>32</v>
      </c>
    </row>
    <row r="722" ht="23" customHeight="1" spans="1:20">
      <c r="A722" s="2">
        <v>721</v>
      </c>
      <c r="B722" s="3" t="s">
        <v>2923</v>
      </c>
      <c r="C722" s="2" t="s">
        <v>2924</v>
      </c>
      <c r="D722" s="2" t="s">
        <v>35</v>
      </c>
      <c r="E722" s="2" t="s">
        <v>22</v>
      </c>
      <c r="F722" s="2" t="s">
        <v>2925</v>
      </c>
      <c r="G722" s="2" t="s">
        <v>2926</v>
      </c>
      <c r="H722" s="2" t="s">
        <v>176</v>
      </c>
      <c r="I722" s="2" t="s">
        <v>26</v>
      </c>
      <c r="J722" s="2" t="s">
        <v>27</v>
      </c>
      <c r="K722" s="2" t="s">
        <v>28</v>
      </c>
      <c r="L722" s="2" t="s">
        <v>29</v>
      </c>
      <c r="M722" s="2" t="s">
        <v>29</v>
      </c>
      <c r="N722" s="2" t="s">
        <v>29</v>
      </c>
      <c r="O722" s="2" t="s">
        <v>29</v>
      </c>
      <c r="P722" s="2" t="s">
        <v>2927</v>
      </c>
      <c r="Q722" s="4" t="str">
        <f>HYPERLINK("http://weibo.com/1883456923/NmhaQ11hk")</f>
        <v>http://weibo.com/1883456923/NmhaQ11hk</v>
      </c>
      <c r="R722" s="3" t="s">
        <v>2923</v>
      </c>
      <c r="S722" s="2" t="s">
        <v>31</v>
      </c>
      <c r="T722" t="s">
        <v>32</v>
      </c>
    </row>
    <row r="723" ht="23" customHeight="1" spans="1:20">
      <c r="A723" s="2">
        <v>722</v>
      </c>
      <c r="B723" s="3" t="s">
        <v>46</v>
      </c>
      <c r="C723" s="2" t="s">
        <v>2928</v>
      </c>
      <c r="D723" s="2" t="s">
        <v>35</v>
      </c>
      <c r="E723" s="2" t="s">
        <v>22</v>
      </c>
      <c r="F723" s="2" t="s">
        <v>2929</v>
      </c>
      <c r="G723" s="2" t="s">
        <v>2930</v>
      </c>
      <c r="H723" s="2" t="s">
        <v>80</v>
      </c>
      <c r="I723" s="2" t="s">
        <v>26</v>
      </c>
      <c r="J723" s="2" t="s">
        <v>27</v>
      </c>
      <c r="K723" s="2" t="s">
        <v>28</v>
      </c>
      <c r="L723" s="2" t="s">
        <v>29</v>
      </c>
      <c r="M723" s="2" t="s">
        <v>29</v>
      </c>
      <c r="N723" s="2" t="s">
        <v>29</v>
      </c>
      <c r="O723" s="2" t="s">
        <v>29</v>
      </c>
      <c r="P723" s="2" t="s">
        <v>71</v>
      </c>
      <c r="Q723" s="4" t="str">
        <f>HYPERLINK("http://weibo.com/7510619827/NmhaABHRt")</f>
        <v>http://weibo.com/7510619827/NmhaABHRt</v>
      </c>
      <c r="R723" s="3" t="s">
        <v>46</v>
      </c>
      <c r="S723" s="2" t="s">
        <v>31</v>
      </c>
      <c r="T723" t="s">
        <v>32</v>
      </c>
    </row>
    <row r="724" ht="23" customHeight="1" spans="1:20">
      <c r="A724" s="2">
        <v>723</v>
      </c>
      <c r="B724" s="3" t="s">
        <v>57</v>
      </c>
      <c r="C724" s="2" t="s">
        <v>2931</v>
      </c>
      <c r="D724" s="2" t="s">
        <v>35</v>
      </c>
      <c r="E724" s="2" t="s">
        <v>22</v>
      </c>
      <c r="F724" s="2" t="s">
        <v>2932</v>
      </c>
      <c r="G724" s="2" t="s">
        <v>2933</v>
      </c>
      <c r="H724" s="2" t="s">
        <v>176</v>
      </c>
      <c r="I724" s="2" t="s">
        <v>26</v>
      </c>
      <c r="J724" s="2" t="s">
        <v>27</v>
      </c>
      <c r="K724" s="2" t="s">
        <v>28</v>
      </c>
      <c r="L724" s="2" t="s">
        <v>29</v>
      </c>
      <c r="M724" s="2" t="s">
        <v>29</v>
      </c>
      <c r="N724" s="2" t="s">
        <v>29</v>
      </c>
      <c r="O724" s="2" t="s">
        <v>29</v>
      </c>
      <c r="P724" s="2" t="s">
        <v>2934</v>
      </c>
      <c r="Q724" s="4" t="str">
        <f>HYPERLINK("http://weibo.com/6439788418/Nmh8tBZ8H")</f>
        <v>http://weibo.com/6439788418/Nmh8tBZ8H</v>
      </c>
      <c r="R724" s="3" t="s">
        <v>57</v>
      </c>
      <c r="S724" s="2" t="s">
        <v>31</v>
      </c>
      <c r="T724" t="s">
        <v>32</v>
      </c>
    </row>
    <row r="725" ht="23" customHeight="1" spans="1:20">
      <c r="A725" s="2">
        <v>724</v>
      </c>
      <c r="B725" s="3" t="s">
        <v>378</v>
      </c>
      <c r="C725" s="2" t="s">
        <v>2935</v>
      </c>
      <c r="D725" s="2" t="s">
        <v>35</v>
      </c>
      <c r="E725" s="2" t="s">
        <v>22</v>
      </c>
      <c r="F725" s="2" t="s">
        <v>2936</v>
      </c>
      <c r="G725" s="2" t="s">
        <v>2937</v>
      </c>
      <c r="H725" s="2" t="s">
        <v>128</v>
      </c>
      <c r="I725" s="2" t="s">
        <v>26</v>
      </c>
      <c r="J725" s="2" t="s">
        <v>27</v>
      </c>
      <c r="K725" s="2" t="s">
        <v>28</v>
      </c>
      <c r="L725" s="2" t="s">
        <v>29</v>
      </c>
      <c r="M725" s="2" t="s">
        <v>29</v>
      </c>
      <c r="N725" s="2" t="s">
        <v>29</v>
      </c>
      <c r="O725" s="2" t="s">
        <v>29</v>
      </c>
      <c r="P725" s="2" t="s">
        <v>76</v>
      </c>
      <c r="Q725" s="4" t="str">
        <f>HYPERLINK("http://weibo.com/5912560263/Nmh8kwPKP")</f>
        <v>http://weibo.com/5912560263/Nmh8kwPKP</v>
      </c>
      <c r="R725" s="3" t="s">
        <v>378</v>
      </c>
      <c r="S725" s="2" t="s">
        <v>31</v>
      </c>
      <c r="T725" t="s">
        <v>32</v>
      </c>
    </row>
    <row r="726" ht="23" customHeight="1" spans="1:20">
      <c r="A726" s="2">
        <v>725</v>
      </c>
      <c r="B726" s="3" t="s">
        <v>2938</v>
      </c>
      <c r="C726" s="2" t="s">
        <v>2939</v>
      </c>
      <c r="D726" s="2" t="s">
        <v>21</v>
      </c>
      <c r="E726" s="2" t="s">
        <v>22</v>
      </c>
      <c r="F726" s="2" t="s">
        <v>2940</v>
      </c>
      <c r="G726" s="2" t="s">
        <v>2941</v>
      </c>
      <c r="H726" s="2" t="s">
        <v>205</v>
      </c>
      <c r="I726" s="2" t="s">
        <v>26</v>
      </c>
      <c r="J726" s="2" t="s">
        <v>27</v>
      </c>
      <c r="K726" s="2" t="s">
        <v>28</v>
      </c>
      <c r="L726" s="2" t="s">
        <v>29</v>
      </c>
      <c r="M726" s="2" t="s">
        <v>29</v>
      </c>
      <c r="N726" s="2" t="s">
        <v>29</v>
      </c>
      <c r="O726" s="2" t="s">
        <v>29</v>
      </c>
      <c r="P726" s="2" t="s">
        <v>114</v>
      </c>
      <c r="Q726" s="4" t="str">
        <f>HYPERLINK("http://weibo.com/5223901280/Nmh8ibapd")</f>
        <v>http://weibo.com/5223901280/Nmh8ibapd</v>
      </c>
      <c r="R726" s="3" t="s">
        <v>2938</v>
      </c>
      <c r="S726" s="2" t="s">
        <v>31</v>
      </c>
      <c r="T726" t="s">
        <v>32</v>
      </c>
    </row>
    <row r="727" ht="23" customHeight="1" spans="1:20">
      <c r="A727" s="2">
        <v>726</v>
      </c>
      <c r="B727" s="3" t="s">
        <v>46</v>
      </c>
      <c r="C727" s="2" t="s">
        <v>2942</v>
      </c>
      <c r="D727" s="2" t="s">
        <v>35</v>
      </c>
      <c r="E727" s="2" t="s">
        <v>22</v>
      </c>
      <c r="F727" s="2" t="s">
        <v>2943</v>
      </c>
      <c r="G727" s="2" t="s">
        <v>2944</v>
      </c>
      <c r="H727" s="2" t="s">
        <v>154</v>
      </c>
      <c r="I727" s="2" t="s">
        <v>26</v>
      </c>
      <c r="J727" s="2" t="s">
        <v>27</v>
      </c>
      <c r="K727" s="2" t="s">
        <v>28</v>
      </c>
      <c r="L727" s="2" t="s">
        <v>29</v>
      </c>
      <c r="M727" s="2" t="s">
        <v>29</v>
      </c>
      <c r="N727" s="2" t="s">
        <v>29</v>
      </c>
      <c r="O727" s="2" t="s">
        <v>29</v>
      </c>
      <c r="P727" s="2" t="s">
        <v>2945</v>
      </c>
      <c r="Q727" s="4" t="str">
        <f>HYPERLINK("http://weibo.com/5667734208/Nmh8hk7y3")</f>
        <v>http://weibo.com/5667734208/Nmh8hk7y3</v>
      </c>
      <c r="R727" s="3" t="s">
        <v>46</v>
      </c>
      <c r="S727" s="2" t="s">
        <v>31</v>
      </c>
      <c r="T727" t="s">
        <v>32</v>
      </c>
    </row>
    <row r="728" ht="23" customHeight="1" spans="1:20">
      <c r="A728" s="2">
        <v>727</v>
      </c>
      <c r="B728" s="3" t="s">
        <v>2946</v>
      </c>
      <c r="C728" s="2" t="s">
        <v>2947</v>
      </c>
      <c r="D728" s="2" t="s">
        <v>35</v>
      </c>
      <c r="E728" s="2" t="s">
        <v>22</v>
      </c>
      <c r="F728" s="2" t="s">
        <v>2948</v>
      </c>
      <c r="G728" s="2" t="s">
        <v>2949</v>
      </c>
      <c r="H728" s="2" t="s">
        <v>376</v>
      </c>
      <c r="I728" s="2" t="s">
        <v>26</v>
      </c>
      <c r="J728" s="2" t="s">
        <v>27</v>
      </c>
      <c r="K728" s="2" t="s">
        <v>28</v>
      </c>
      <c r="L728" s="2" t="s">
        <v>29</v>
      </c>
      <c r="M728" s="2" t="s">
        <v>29</v>
      </c>
      <c r="N728" s="2" t="s">
        <v>29</v>
      </c>
      <c r="O728" s="2" t="s">
        <v>29</v>
      </c>
      <c r="P728" s="2" t="s">
        <v>30</v>
      </c>
      <c r="Q728" s="4" t="str">
        <f>HYPERLINK("http://weibo.com/7803545940/Nmh7R2kQB")</f>
        <v>http://weibo.com/7803545940/Nmh7R2kQB</v>
      </c>
      <c r="R728" s="3" t="s">
        <v>2946</v>
      </c>
      <c r="S728" s="2" t="s">
        <v>31</v>
      </c>
      <c r="T728" t="s">
        <v>32</v>
      </c>
    </row>
    <row r="729" ht="23" customHeight="1" spans="1:20">
      <c r="A729" s="2">
        <v>728</v>
      </c>
      <c r="B729" s="3" t="s">
        <v>1283</v>
      </c>
      <c r="C729" s="2" t="s">
        <v>2950</v>
      </c>
      <c r="D729" s="2" t="s">
        <v>35</v>
      </c>
      <c r="E729" s="2" t="s">
        <v>22</v>
      </c>
      <c r="F729" s="2" t="s">
        <v>2951</v>
      </c>
      <c r="G729" s="2" t="s">
        <v>2952</v>
      </c>
      <c r="H729" s="2" t="s">
        <v>376</v>
      </c>
      <c r="I729" s="2" t="s">
        <v>26</v>
      </c>
      <c r="J729" s="2" t="s">
        <v>27</v>
      </c>
      <c r="K729" s="2" t="s">
        <v>28</v>
      </c>
      <c r="L729" s="2" t="s">
        <v>29</v>
      </c>
      <c r="M729" s="2" t="s">
        <v>29</v>
      </c>
      <c r="N729" s="2" t="s">
        <v>29</v>
      </c>
      <c r="O729" s="2" t="s">
        <v>29</v>
      </c>
      <c r="P729" s="2" t="s">
        <v>930</v>
      </c>
      <c r="Q729" s="4" t="str">
        <f>HYPERLINK("http://weibo.com/2698294864/Nmh7QqGLQ")</f>
        <v>http://weibo.com/2698294864/Nmh7QqGLQ</v>
      </c>
      <c r="R729" s="3" t="s">
        <v>1283</v>
      </c>
      <c r="S729" s="2" t="s">
        <v>31</v>
      </c>
      <c r="T729" t="s">
        <v>32</v>
      </c>
    </row>
    <row r="730" ht="23" customHeight="1" spans="1:20">
      <c r="A730" s="2">
        <v>729</v>
      </c>
      <c r="B730" s="3" t="s">
        <v>2953</v>
      </c>
      <c r="C730" s="2" t="s">
        <v>2954</v>
      </c>
      <c r="D730" s="2" t="s">
        <v>21</v>
      </c>
      <c r="E730" s="2" t="s">
        <v>22</v>
      </c>
      <c r="F730" s="2" t="s">
        <v>2955</v>
      </c>
      <c r="G730" s="2" t="s">
        <v>2956</v>
      </c>
      <c r="H730" s="2" t="s">
        <v>255</v>
      </c>
      <c r="I730" s="2" t="s">
        <v>26</v>
      </c>
      <c r="J730" s="2" t="s">
        <v>27</v>
      </c>
      <c r="K730" s="2" t="s">
        <v>28</v>
      </c>
      <c r="L730" s="2" t="s">
        <v>29</v>
      </c>
      <c r="M730" s="2" t="s">
        <v>29</v>
      </c>
      <c r="N730" s="2" t="s">
        <v>29</v>
      </c>
      <c r="O730" s="2" t="s">
        <v>29</v>
      </c>
      <c r="P730" s="2" t="s">
        <v>281</v>
      </c>
      <c r="Q730" s="4" t="str">
        <f>HYPERLINK("http://weibo.com/7736988339/Nmh6V1OzU")</f>
        <v>http://weibo.com/7736988339/Nmh6V1OzU</v>
      </c>
      <c r="R730" s="3" t="s">
        <v>2953</v>
      </c>
      <c r="S730" s="2" t="s">
        <v>31</v>
      </c>
      <c r="T730" t="s">
        <v>32</v>
      </c>
    </row>
    <row r="731" ht="23" customHeight="1" spans="1:20">
      <c r="A731" s="2">
        <v>730</v>
      </c>
      <c r="B731" s="3" t="s">
        <v>2957</v>
      </c>
      <c r="C731" s="2" t="s">
        <v>2958</v>
      </c>
      <c r="D731" s="2" t="s">
        <v>21</v>
      </c>
      <c r="E731" s="2" t="s">
        <v>22</v>
      </c>
      <c r="F731" s="2" t="s">
        <v>2959</v>
      </c>
      <c r="G731" s="2" t="s">
        <v>2960</v>
      </c>
      <c r="H731" s="2" t="s">
        <v>38</v>
      </c>
      <c r="I731" s="2" t="s">
        <v>26</v>
      </c>
      <c r="J731" s="2" t="s">
        <v>27</v>
      </c>
      <c r="K731" s="2" t="s">
        <v>28</v>
      </c>
      <c r="L731" s="2" t="s">
        <v>29</v>
      </c>
      <c r="M731" s="2" t="s">
        <v>29</v>
      </c>
      <c r="N731" s="2" t="s">
        <v>29</v>
      </c>
      <c r="O731" s="2" t="s">
        <v>29</v>
      </c>
      <c r="P731" s="2" t="s">
        <v>2961</v>
      </c>
      <c r="Q731" s="4" t="str">
        <f>HYPERLINK("http://weibo.com/1779684842/Nmh6f8ADn")</f>
        <v>http://weibo.com/1779684842/Nmh6f8ADn</v>
      </c>
      <c r="R731" s="3" t="s">
        <v>2957</v>
      </c>
      <c r="S731" s="2" t="s">
        <v>31</v>
      </c>
      <c r="T731" t="s">
        <v>32</v>
      </c>
    </row>
    <row r="732" ht="23" customHeight="1" spans="1:20">
      <c r="A732" s="2">
        <v>731</v>
      </c>
      <c r="B732" s="3" t="s">
        <v>2962</v>
      </c>
      <c r="C732" s="2" t="s">
        <v>2963</v>
      </c>
      <c r="D732" s="2" t="s">
        <v>21</v>
      </c>
      <c r="E732" s="2" t="s">
        <v>22</v>
      </c>
      <c r="F732" s="2" t="s">
        <v>2964</v>
      </c>
      <c r="G732" s="2" t="s">
        <v>2965</v>
      </c>
      <c r="H732" s="2" t="s">
        <v>1932</v>
      </c>
      <c r="I732" s="2" t="s">
        <v>26</v>
      </c>
      <c r="J732" s="2" t="s">
        <v>27</v>
      </c>
      <c r="K732" s="2" t="s">
        <v>28</v>
      </c>
      <c r="L732" s="2" t="s">
        <v>29</v>
      </c>
      <c r="M732" s="2" t="s">
        <v>29</v>
      </c>
      <c r="N732" s="2" t="s">
        <v>29</v>
      </c>
      <c r="O732" s="2" t="s">
        <v>29</v>
      </c>
      <c r="P732" s="2" t="s">
        <v>930</v>
      </c>
      <c r="Q732" s="4" t="str">
        <f>HYPERLINK("http://weibo.com/6041826918/Nmh5Dkffa")</f>
        <v>http://weibo.com/6041826918/Nmh5Dkffa</v>
      </c>
      <c r="R732" s="3" t="s">
        <v>2962</v>
      </c>
      <c r="S732" s="2" t="s">
        <v>31</v>
      </c>
      <c r="T732" t="s">
        <v>32</v>
      </c>
    </row>
    <row r="733" ht="23" customHeight="1" spans="1:20">
      <c r="A733" s="2">
        <v>732</v>
      </c>
      <c r="B733" s="3" t="s">
        <v>33</v>
      </c>
      <c r="C733" s="2" t="s">
        <v>2966</v>
      </c>
      <c r="D733" s="2" t="s">
        <v>35</v>
      </c>
      <c r="E733" s="2" t="s">
        <v>22</v>
      </c>
      <c r="F733" s="2" t="s">
        <v>2967</v>
      </c>
      <c r="G733" s="2" t="s">
        <v>2968</v>
      </c>
      <c r="H733" s="2" t="s">
        <v>80</v>
      </c>
      <c r="I733" s="2" t="s">
        <v>26</v>
      </c>
      <c r="J733" s="2" t="s">
        <v>27</v>
      </c>
      <c r="K733" s="2" t="s">
        <v>28</v>
      </c>
      <c r="L733" s="2" t="s">
        <v>29</v>
      </c>
      <c r="M733" s="2" t="s">
        <v>29</v>
      </c>
      <c r="N733" s="2" t="s">
        <v>29</v>
      </c>
      <c r="O733" s="2" t="s">
        <v>29</v>
      </c>
      <c r="P733" s="2" t="s">
        <v>29</v>
      </c>
      <c r="Q733" s="4" t="str">
        <f>HYPERLINK("http://weibo.com/7858612149/Nmh5sAj4b")</f>
        <v>http://weibo.com/7858612149/Nmh5sAj4b</v>
      </c>
      <c r="R733" s="3" t="s">
        <v>33</v>
      </c>
      <c r="S733" s="2" t="s">
        <v>31</v>
      </c>
      <c r="T733" t="s">
        <v>32</v>
      </c>
    </row>
    <row r="734" ht="23" customHeight="1" spans="1:20">
      <c r="A734" s="2">
        <v>733</v>
      </c>
      <c r="B734" s="3" t="s">
        <v>2969</v>
      </c>
      <c r="C734" s="2" t="s">
        <v>2970</v>
      </c>
      <c r="D734" s="2" t="s">
        <v>35</v>
      </c>
      <c r="E734" s="2" t="s">
        <v>22</v>
      </c>
      <c r="F734" s="2" t="s">
        <v>2971</v>
      </c>
      <c r="G734" s="2" t="s">
        <v>2972</v>
      </c>
      <c r="H734" s="2" t="s">
        <v>38</v>
      </c>
      <c r="I734" s="2" t="s">
        <v>26</v>
      </c>
      <c r="J734" s="2" t="s">
        <v>27</v>
      </c>
      <c r="K734" s="2" t="s">
        <v>28</v>
      </c>
      <c r="L734" s="2" t="s">
        <v>29</v>
      </c>
      <c r="M734" s="2" t="s">
        <v>29</v>
      </c>
      <c r="N734" s="2" t="s">
        <v>29</v>
      </c>
      <c r="O734" s="2" t="s">
        <v>29</v>
      </c>
      <c r="P734" s="2" t="s">
        <v>2973</v>
      </c>
      <c r="Q734" s="4" t="str">
        <f>HYPERLINK("http://weibo.com/5993730673/Nmh5hEhVY")</f>
        <v>http://weibo.com/5993730673/Nmh5hEhVY</v>
      </c>
      <c r="R734" s="3" t="s">
        <v>2969</v>
      </c>
      <c r="S734" s="2" t="s">
        <v>31</v>
      </c>
      <c r="T734" t="s">
        <v>32</v>
      </c>
    </row>
    <row r="735" ht="23" customHeight="1" spans="1:20">
      <c r="A735" s="2">
        <v>734</v>
      </c>
      <c r="B735" s="3" t="s">
        <v>57</v>
      </c>
      <c r="C735" s="2" t="s">
        <v>2974</v>
      </c>
      <c r="D735" s="2" t="s">
        <v>35</v>
      </c>
      <c r="E735" s="2" t="s">
        <v>22</v>
      </c>
      <c r="F735" s="2" t="s">
        <v>2975</v>
      </c>
      <c r="G735" s="2" t="s">
        <v>2976</v>
      </c>
      <c r="H735" s="2" t="s">
        <v>154</v>
      </c>
      <c r="I735" s="2" t="s">
        <v>26</v>
      </c>
      <c r="J735" s="2" t="s">
        <v>27</v>
      </c>
      <c r="K735" s="2" t="s">
        <v>28</v>
      </c>
      <c r="L735" s="2" t="s">
        <v>29</v>
      </c>
      <c r="M735" s="2" t="s">
        <v>29</v>
      </c>
      <c r="N735" s="2" t="s">
        <v>29</v>
      </c>
      <c r="O735" s="2" t="s">
        <v>29</v>
      </c>
      <c r="P735" s="2" t="s">
        <v>2372</v>
      </c>
      <c r="Q735" s="4" t="str">
        <f>HYPERLINK("http://weibo.com/5553749790/Nmh50erEO")</f>
        <v>http://weibo.com/5553749790/Nmh50erEO</v>
      </c>
      <c r="R735" s="3" t="s">
        <v>57</v>
      </c>
      <c r="S735" s="2" t="s">
        <v>31</v>
      </c>
      <c r="T735" t="s">
        <v>32</v>
      </c>
    </row>
    <row r="736" ht="23" customHeight="1" spans="1:20">
      <c r="A736" s="2">
        <v>735</v>
      </c>
      <c r="B736" s="3" t="s">
        <v>51</v>
      </c>
      <c r="C736" s="2" t="s">
        <v>2977</v>
      </c>
      <c r="D736" s="2" t="s">
        <v>35</v>
      </c>
      <c r="E736" s="2" t="s">
        <v>22</v>
      </c>
      <c r="F736" s="2" t="s">
        <v>2978</v>
      </c>
      <c r="G736" s="2" t="s">
        <v>2979</v>
      </c>
      <c r="H736" s="2" t="s">
        <v>103</v>
      </c>
      <c r="I736" s="2" t="s">
        <v>26</v>
      </c>
      <c r="J736" s="2" t="s">
        <v>27</v>
      </c>
      <c r="K736" s="2" t="s">
        <v>28</v>
      </c>
      <c r="L736" s="2" t="s">
        <v>29</v>
      </c>
      <c r="M736" s="2" t="s">
        <v>29</v>
      </c>
      <c r="N736" s="2" t="s">
        <v>29</v>
      </c>
      <c r="O736" s="2" t="s">
        <v>29</v>
      </c>
      <c r="P736" s="2" t="s">
        <v>29</v>
      </c>
      <c r="Q736" s="4" t="str">
        <f>HYPERLINK("http://weibo.com/7801070014/Nmh4K0wE8")</f>
        <v>http://weibo.com/7801070014/Nmh4K0wE8</v>
      </c>
      <c r="R736" s="3" t="s">
        <v>51</v>
      </c>
      <c r="S736" s="2" t="s">
        <v>31</v>
      </c>
      <c r="T736" t="s">
        <v>32</v>
      </c>
    </row>
    <row r="737" ht="23" customHeight="1" spans="1:20">
      <c r="A737" s="2">
        <v>736</v>
      </c>
      <c r="B737" s="3" t="s">
        <v>301</v>
      </c>
      <c r="C737" s="2" t="s">
        <v>2980</v>
      </c>
      <c r="D737" s="2" t="s">
        <v>35</v>
      </c>
      <c r="E737" s="2" t="s">
        <v>22</v>
      </c>
      <c r="F737" s="2" t="s">
        <v>2981</v>
      </c>
      <c r="G737" s="2" t="s">
        <v>2982</v>
      </c>
      <c r="H737" s="2" t="s">
        <v>1188</v>
      </c>
      <c r="I737" s="2" t="s">
        <v>26</v>
      </c>
      <c r="J737" s="2" t="s">
        <v>27</v>
      </c>
      <c r="K737" s="2" t="s">
        <v>28</v>
      </c>
      <c r="L737" s="2" t="s">
        <v>29</v>
      </c>
      <c r="M737" s="2" t="s">
        <v>29</v>
      </c>
      <c r="N737" s="2" t="s">
        <v>29</v>
      </c>
      <c r="O737" s="2" t="s">
        <v>29</v>
      </c>
      <c r="P737" s="2" t="s">
        <v>790</v>
      </c>
      <c r="Q737" s="4" t="str">
        <f>HYPERLINK("http://weibo.com/5494765942/Nmh3W20rt")</f>
        <v>http://weibo.com/5494765942/Nmh3W20rt</v>
      </c>
      <c r="R737" s="3" t="s">
        <v>301</v>
      </c>
      <c r="S737" s="2" t="s">
        <v>31</v>
      </c>
      <c r="T737" t="s">
        <v>32</v>
      </c>
    </row>
    <row r="738" ht="23" customHeight="1" spans="1:20">
      <c r="A738" s="2">
        <v>737</v>
      </c>
      <c r="B738" s="3" t="s">
        <v>301</v>
      </c>
      <c r="C738" s="2" t="s">
        <v>2983</v>
      </c>
      <c r="D738" s="2" t="s">
        <v>35</v>
      </c>
      <c r="E738" s="2" t="s">
        <v>22</v>
      </c>
      <c r="F738" s="2" t="s">
        <v>2984</v>
      </c>
      <c r="G738" s="2" t="s">
        <v>2985</v>
      </c>
      <c r="H738" s="2" t="s">
        <v>25</v>
      </c>
      <c r="I738" s="2" t="s">
        <v>26</v>
      </c>
      <c r="J738" s="2" t="s">
        <v>27</v>
      </c>
      <c r="K738" s="2" t="s">
        <v>28</v>
      </c>
      <c r="L738" s="2" t="s">
        <v>29</v>
      </c>
      <c r="M738" s="2" t="s">
        <v>29</v>
      </c>
      <c r="N738" s="2" t="s">
        <v>29</v>
      </c>
      <c r="O738" s="2" t="s">
        <v>29</v>
      </c>
      <c r="P738" s="2" t="s">
        <v>29</v>
      </c>
      <c r="Q738" s="4" t="str">
        <f>HYPERLINK("http://weibo.com/7338043139/Nmh2d66Zq")</f>
        <v>http://weibo.com/7338043139/Nmh2d66Zq</v>
      </c>
      <c r="R738" s="3" t="s">
        <v>301</v>
      </c>
      <c r="S738" s="2" t="s">
        <v>31</v>
      </c>
      <c r="T738" t="s">
        <v>32</v>
      </c>
    </row>
    <row r="739" ht="23" customHeight="1" spans="1:20">
      <c r="A739" s="2">
        <v>738</v>
      </c>
      <c r="B739" s="3" t="s">
        <v>2986</v>
      </c>
      <c r="C739" s="2" t="s">
        <v>2987</v>
      </c>
      <c r="D739" s="2" t="s">
        <v>21</v>
      </c>
      <c r="E739" s="2" t="s">
        <v>22</v>
      </c>
      <c r="F739" s="2" t="s">
        <v>2988</v>
      </c>
      <c r="G739" s="2" t="s">
        <v>2989</v>
      </c>
      <c r="H739" s="2" t="s">
        <v>103</v>
      </c>
      <c r="I739" s="2" t="s">
        <v>26</v>
      </c>
      <c r="J739" s="2" t="s">
        <v>27</v>
      </c>
      <c r="K739" s="2" t="s">
        <v>28</v>
      </c>
      <c r="L739" s="2" t="s">
        <v>29</v>
      </c>
      <c r="M739" s="2" t="s">
        <v>29</v>
      </c>
      <c r="N739" s="2" t="s">
        <v>29</v>
      </c>
      <c r="O739" s="2" t="s">
        <v>29</v>
      </c>
      <c r="P739" s="2" t="s">
        <v>2990</v>
      </c>
      <c r="Q739" s="4" t="str">
        <f>HYPERLINK("http://weibo.com/1672411067/Nmh1OxghT")</f>
        <v>http://weibo.com/1672411067/Nmh1OxghT</v>
      </c>
      <c r="R739" s="3" t="s">
        <v>2986</v>
      </c>
      <c r="S739" s="2" t="s">
        <v>31</v>
      </c>
      <c r="T739" t="s">
        <v>32</v>
      </c>
    </row>
    <row r="740" ht="23" customHeight="1" spans="1:20">
      <c r="A740" s="2">
        <v>739</v>
      </c>
      <c r="B740" s="3" t="s">
        <v>72</v>
      </c>
      <c r="C740" s="2" t="s">
        <v>2991</v>
      </c>
      <c r="D740" s="2" t="s">
        <v>35</v>
      </c>
      <c r="E740" s="2" t="s">
        <v>22</v>
      </c>
      <c r="F740" s="2" t="s">
        <v>2992</v>
      </c>
      <c r="G740" s="2" t="s">
        <v>2993</v>
      </c>
      <c r="H740" s="2" t="s">
        <v>423</v>
      </c>
      <c r="I740" s="2" t="s">
        <v>26</v>
      </c>
      <c r="J740" s="2" t="s">
        <v>27</v>
      </c>
      <c r="K740" s="2" t="s">
        <v>28</v>
      </c>
      <c r="L740" s="2" t="s">
        <v>29</v>
      </c>
      <c r="M740" s="2" t="s">
        <v>29</v>
      </c>
      <c r="N740" s="2" t="s">
        <v>29</v>
      </c>
      <c r="O740" s="2" t="s">
        <v>29</v>
      </c>
      <c r="P740" s="2" t="s">
        <v>29</v>
      </c>
      <c r="Q740" s="4" t="str">
        <f>HYPERLINK("http://weibo.com/7790229836/Nmh1k7iPK")</f>
        <v>http://weibo.com/7790229836/Nmh1k7iPK</v>
      </c>
      <c r="R740" s="3" t="s">
        <v>72</v>
      </c>
      <c r="S740" s="2" t="s">
        <v>31</v>
      </c>
      <c r="T740" t="s">
        <v>32</v>
      </c>
    </row>
    <row r="741" ht="23" customHeight="1" spans="1:20">
      <c r="A741" s="2">
        <v>740</v>
      </c>
      <c r="B741" s="3" t="s">
        <v>2994</v>
      </c>
      <c r="C741" s="2" t="s">
        <v>2995</v>
      </c>
      <c r="D741" s="2" t="s">
        <v>21</v>
      </c>
      <c r="E741" s="2" t="s">
        <v>22</v>
      </c>
      <c r="F741" s="2" t="s">
        <v>2996</v>
      </c>
      <c r="G741" s="2" t="s">
        <v>2997</v>
      </c>
      <c r="H741" s="2" t="s">
        <v>1029</v>
      </c>
      <c r="I741" s="2" t="s">
        <v>26</v>
      </c>
      <c r="J741" s="2" t="s">
        <v>27</v>
      </c>
      <c r="K741" s="2" t="s">
        <v>28</v>
      </c>
      <c r="L741" s="2" t="s">
        <v>29</v>
      </c>
      <c r="M741" s="2" t="s">
        <v>29</v>
      </c>
      <c r="N741" s="2" t="s">
        <v>29</v>
      </c>
      <c r="O741" s="2" t="s">
        <v>29</v>
      </c>
      <c r="P741" s="2" t="s">
        <v>593</v>
      </c>
      <c r="Q741" s="4" t="str">
        <f>HYPERLINK("http://weibo.com/7831483309/Nmh17cI9z")</f>
        <v>http://weibo.com/7831483309/Nmh17cI9z</v>
      </c>
      <c r="R741" s="3" t="s">
        <v>2994</v>
      </c>
      <c r="S741" s="2" t="s">
        <v>31</v>
      </c>
      <c r="T741" t="s">
        <v>32</v>
      </c>
    </row>
    <row r="742" ht="23" customHeight="1" spans="1:20">
      <c r="A742" s="2">
        <v>741</v>
      </c>
      <c r="B742" s="3" t="s">
        <v>1283</v>
      </c>
      <c r="C742" s="2" t="s">
        <v>2998</v>
      </c>
      <c r="D742" s="2" t="s">
        <v>35</v>
      </c>
      <c r="E742" s="2" t="s">
        <v>22</v>
      </c>
      <c r="F742" s="2" t="s">
        <v>2999</v>
      </c>
      <c r="G742" s="2" t="s">
        <v>3000</v>
      </c>
      <c r="H742" s="2" t="s">
        <v>44</v>
      </c>
      <c r="I742" s="2" t="s">
        <v>26</v>
      </c>
      <c r="J742" s="2" t="s">
        <v>27</v>
      </c>
      <c r="K742" s="2" t="s">
        <v>28</v>
      </c>
      <c r="L742" s="2" t="s">
        <v>29</v>
      </c>
      <c r="M742" s="2" t="s">
        <v>29</v>
      </c>
      <c r="N742" s="2" t="s">
        <v>29</v>
      </c>
      <c r="O742" s="2" t="s">
        <v>29</v>
      </c>
      <c r="P742" s="2" t="s">
        <v>867</v>
      </c>
      <c r="Q742" s="4" t="str">
        <f>HYPERLINK("http://weibo.com/6334708578/Nmh0Kn1iP")</f>
        <v>http://weibo.com/6334708578/Nmh0Kn1iP</v>
      </c>
      <c r="R742" s="3" t="s">
        <v>1283</v>
      </c>
      <c r="S742" s="2" t="s">
        <v>31</v>
      </c>
      <c r="T742" t="s">
        <v>32</v>
      </c>
    </row>
    <row r="743" ht="23" customHeight="1" spans="1:20">
      <c r="A743" s="2">
        <v>742</v>
      </c>
      <c r="B743" s="3" t="s">
        <v>1401</v>
      </c>
      <c r="C743" s="2" t="s">
        <v>3001</v>
      </c>
      <c r="D743" s="2" t="s">
        <v>35</v>
      </c>
      <c r="E743" s="2" t="s">
        <v>22</v>
      </c>
      <c r="F743" s="2" t="s">
        <v>3002</v>
      </c>
      <c r="G743" s="2" t="s">
        <v>3003</v>
      </c>
      <c r="H743" s="2" t="s">
        <v>423</v>
      </c>
      <c r="I743" s="2" t="s">
        <v>26</v>
      </c>
      <c r="J743" s="2" t="s">
        <v>27</v>
      </c>
      <c r="K743" s="2" t="s">
        <v>28</v>
      </c>
      <c r="L743" s="2" t="s">
        <v>29</v>
      </c>
      <c r="M743" s="2" t="s">
        <v>29</v>
      </c>
      <c r="N743" s="2" t="s">
        <v>29</v>
      </c>
      <c r="O743" s="2" t="s">
        <v>29</v>
      </c>
      <c r="P743" s="2" t="s">
        <v>56</v>
      </c>
      <c r="Q743" s="4" t="str">
        <f>HYPERLINK("http://weibo.com/7348307770/Nmh0BgMzs")</f>
        <v>http://weibo.com/7348307770/Nmh0BgMzs</v>
      </c>
      <c r="R743" s="3" t="s">
        <v>1401</v>
      </c>
      <c r="S743" s="2" t="s">
        <v>31</v>
      </c>
      <c r="T743" t="s">
        <v>32</v>
      </c>
    </row>
    <row r="744" ht="23" customHeight="1" spans="1:20">
      <c r="A744" s="2">
        <v>743</v>
      </c>
      <c r="B744" s="3" t="s">
        <v>1094</v>
      </c>
      <c r="C744" s="2" t="s">
        <v>3004</v>
      </c>
      <c r="D744" s="2" t="s">
        <v>21</v>
      </c>
      <c r="E744" s="2" t="s">
        <v>22</v>
      </c>
      <c r="F744" s="2" t="s">
        <v>3005</v>
      </c>
      <c r="G744" s="2" t="s">
        <v>3006</v>
      </c>
      <c r="H744" s="2" t="s">
        <v>211</v>
      </c>
      <c r="I744" s="2" t="s">
        <v>26</v>
      </c>
      <c r="J744" s="2" t="s">
        <v>27</v>
      </c>
      <c r="K744" s="2" t="s">
        <v>28</v>
      </c>
      <c r="L744" s="2" t="s">
        <v>29</v>
      </c>
      <c r="M744" s="2" t="s">
        <v>29</v>
      </c>
      <c r="N744" s="2" t="s">
        <v>29</v>
      </c>
      <c r="O744" s="2" t="s">
        <v>29</v>
      </c>
      <c r="P744" s="2" t="s">
        <v>30</v>
      </c>
      <c r="Q744" s="4" t="str">
        <f>HYPERLINK("http://weibo.com/5127086859/Nmh0yf4FV")</f>
        <v>http://weibo.com/5127086859/Nmh0yf4FV</v>
      </c>
      <c r="R744" s="3" t="s">
        <v>1094</v>
      </c>
      <c r="S744" s="2" t="s">
        <v>31</v>
      </c>
      <c r="T744" t="s">
        <v>32</v>
      </c>
    </row>
    <row r="745" ht="23" customHeight="1" spans="1:20">
      <c r="A745" s="2">
        <v>744</v>
      </c>
      <c r="B745" s="3" t="s">
        <v>3007</v>
      </c>
      <c r="C745" s="2" t="s">
        <v>3008</v>
      </c>
      <c r="D745" s="2" t="s">
        <v>35</v>
      </c>
      <c r="E745" s="2" t="s">
        <v>22</v>
      </c>
      <c r="F745" s="2" t="s">
        <v>3009</v>
      </c>
      <c r="G745" s="2" t="s">
        <v>3010</v>
      </c>
      <c r="H745" s="2" t="s">
        <v>423</v>
      </c>
      <c r="I745" s="2" t="s">
        <v>26</v>
      </c>
      <c r="J745" s="2" t="s">
        <v>27</v>
      </c>
      <c r="K745" s="2" t="s">
        <v>28</v>
      </c>
      <c r="L745" s="2" t="s">
        <v>29</v>
      </c>
      <c r="M745" s="2" t="s">
        <v>29</v>
      </c>
      <c r="N745" s="2" t="s">
        <v>29</v>
      </c>
      <c r="O745" s="2" t="s">
        <v>29</v>
      </c>
      <c r="P745" s="2" t="s">
        <v>319</v>
      </c>
      <c r="Q745" s="4" t="str">
        <f>HYPERLINK("http://weibo.com/5505610656/NmgZsyQYb")</f>
        <v>http://weibo.com/5505610656/NmgZsyQYb</v>
      </c>
      <c r="R745" s="3" t="s">
        <v>3007</v>
      </c>
      <c r="S745" s="2" t="s">
        <v>31</v>
      </c>
      <c r="T745" t="s">
        <v>32</v>
      </c>
    </row>
    <row r="746" ht="23" customHeight="1" spans="1:20">
      <c r="A746" s="2">
        <v>745</v>
      </c>
      <c r="B746" s="3" t="s">
        <v>3011</v>
      </c>
      <c r="C746" s="2" t="s">
        <v>3012</v>
      </c>
      <c r="D746" s="2" t="s">
        <v>21</v>
      </c>
      <c r="E746" s="2" t="s">
        <v>22</v>
      </c>
      <c r="F746" s="2" t="s">
        <v>3013</v>
      </c>
      <c r="G746" s="2" t="s">
        <v>3014</v>
      </c>
      <c r="H746" s="2" t="s">
        <v>38</v>
      </c>
      <c r="I746" s="2" t="s">
        <v>26</v>
      </c>
      <c r="J746" s="2" t="s">
        <v>27</v>
      </c>
      <c r="K746" s="2" t="s">
        <v>28</v>
      </c>
      <c r="L746" s="2" t="s">
        <v>29</v>
      </c>
      <c r="M746" s="2" t="s">
        <v>29</v>
      </c>
      <c r="N746" s="2" t="s">
        <v>29</v>
      </c>
      <c r="O746" s="2" t="s">
        <v>29</v>
      </c>
      <c r="P746" s="2" t="s">
        <v>3015</v>
      </c>
      <c r="Q746" s="4" t="str">
        <f>HYPERLINK("http://weibo.com/6060085939/NmgZqhA5h")</f>
        <v>http://weibo.com/6060085939/NmgZqhA5h</v>
      </c>
      <c r="R746" s="3" t="s">
        <v>3011</v>
      </c>
      <c r="S746" s="2" t="s">
        <v>31</v>
      </c>
      <c r="T746" t="s">
        <v>32</v>
      </c>
    </row>
    <row r="747" ht="23" customHeight="1" spans="1:20">
      <c r="A747" s="2">
        <v>746</v>
      </c>
      <c r="B747" s="3" t="s">
        <v>3016</v>
      </c>
      <c r="C747" s="2" t="s">
        <v>3017</v>
      </c>
      <c r="D747" s="2" t="s">
        <v>35</v>
      </c>
      <c r="E747" s="2" t="s">
        <v>22</v>
      </c>
      <c r="F747" s="2" t="s">
        <v>3018</v>
      </c>
      <c r="G747" s="2" t="s">
        <v>3019</v>
      </c>
      <c r="H747" s="2" t="s">
        <v>25</v>
      </c>
      <c r="I747" s="2" t="s">
        <v>26</v>
      </c>
      <c r="J747" s="2" t="s">
        <v>27</v>
      </c>
      <c r="K747" s="2" t="s">
        <v>28</v>
      </c>
      <c r="L747" s="2" t="s">
        <v>29</v>
      </c>
      <c r="M747" s="2" t="s">
        <v>29</v>
      </c>
      <c r="N747" s="2" t="s">
        <v>29</v>
      </c>
      <c r="O747" s="2" t="s">
        <v>29</v>
      </c>
      <c r="P747" s="2" t="s">
        <v>3020</v>
      </c>
      <c r="Q747" s="4" t="str">
        <f>HYPERLINK("http://weibo.com/1803594103/NmgZoqHQ4")</f>
        <v>http://weibo.com/1803594103/NmgZoqHQ4</v>
      </c>
      <c r="R747" s="3" t="s">
        <v>3016</v>
      </c>
      <c r="S747" s="2" t="s">
        <v>31</v>
      </c>
      <c r="T747" t="s">
        <v>32</v>
      </c>
    </row>
    <row r="748" ht="23" customHeight="1" spans="1:20">
      <c r="A748" s="2">
        <v>747</v>
      </c>
      <c r="B748" s="3" t="s">
        <v>3021</v>
      </c>
      <c r="C748" s="2" t="s">
        <v>3022</v>
      </c>
      <c r="D748" s="2" t="s">
        <v>21</v>
      </c>
      <c r="E748" s="2" t="s">
        <v>22</v>
      </c>
      <c r="F748" s="2" t="s">
        <v>3023</v>
      </c>
      <c r="G748" s="2" t="s">
        <v>3024</v>
      </c>
      <c r="H748" s="2" t="s">
        <v>25</v>
      </c>
      <c r="I748" s="2" t="s">
        <v>26</v>
      </c>
      <c r="J748" s="2" t="s">
        <v>27</v>
      </c>
      <c r="K748" s="2" t="s">
        <v>28</v>
      </c>
      <c r="L748" s="2" t="s">
        <v>29</v>
      </c>
      <c r="M748" s="2" t="s">
        <v>29</v>
      </c>
      <c r="N748" s="2" t="s">
        <v>29</v>
      </c>
      <c r="O748" s="2" t="s">
        <v>29</v>
      </c>
      <c r="P748" s="2" t="s">
        <v>3025</v>
      </c>
      <c r="Q748" s="4" t="str">
        <f>HYPERLINK("http://weibo.com/1550363212/NmgZ0wMAl")</f>
        <v>http://weibo.com/1550363212/NmgZ0wMAl</v>
      </c>
      <c r="R748" s="3" t="s">
        <v>3021</v>
      </c>
      <c r="S748" s="2" t="s">
        <v>31</v>
      </c>
      <c r="T748" t="s">
        <v>32</v>
      </c>
    </row>
    <row r="749" ht="23" customHeight="1" spans="1:20">
      <c r="A749" s="2">
        <v>748</v>
      </c>
      <c r="B749" s="3" t="s">
        <v>3026</v>
      </c>
      <c r="C749" s="2" t="s">
        <v>3027</v>
      </c>
      <c r="D749" s="2" t="s">
        <v>21</v>
      </c>
      <c r="E749" s="2" t="s">
        <v>22</v>
      </c>
      <c r="F749" s="2" t="s">
        <v>3028</v>
      </c>
      <c r="G749" s="2" t="s">
        <v>3029</v>
      </c>
      <c r="H749" s="2" t="s">
        <v>44</v>
      </c>
      <c r="I749" s="2" t="s">
        <v>26</v>
      </c>
      <c r="J749" s="2" t="s">
        <v>27</v>
      </c>
      <c r="K749" s="2" t="s">
        <v>28</v>
      </c>
      <c r="L749" s="2" t="s">
        <v>29</v>
      </c>
      <c r="M749" s="2" t="s">
        <v>29</v>
      </c>
      <c r="N749" s="2" t="s">
        <v>29</v>
      </c>
      <c r="O749" s="2" t="s">
        <v>29</v>
      </c>
      <c r="P749" s="2" t="s">
        <v>29</v>
      </c>
      <c r="Q749" s="4" t="str">
        <f>HYPERLINK("http://weibo.com/7763863468/NmgYb98Af")</f>
        <v>http://weibo.com/7763863468/NmgYb98Af</v>
      </c>
      <c r="R749" s="3" t="s">
        <v>3026</v>
      </c>
      <c r="S749" s="2" t="s">
        <v>31</v>
      </c>
      <c r="T749" t="s">
        <v>32</v>
      </c>
    </row>
    <row r="750" ht="23" customHeight="1" spans="1:20">
      <c r="A750" s="2">
        <v>749</v>
      </c>
      <c r="B750" s="3" t="s">
        <v>1283</v>
      </c>
      <c r="C750" s="2" t="s">
        <v>3030</v>
      </c>
      <c r="D750" s="2" t="s">
        <v>35</v>
      </c>
      <c r="E750" s="2" t="s">
        <v>22</v>
      </c>
      <c r="F750" s="2" t="s">
        <v>3031</v>
      </c>
      <c r="G750" s="2" t="s">
        <v>3032</v>
      </c>
      <c r="H750" s="2" t="s">
        <v>25</v>
      </c>
      <c r="I750" s="2" t="s">
        <v>26</v>
      </c>
      <c r="J750" s="2" t="s">
        <v>27</v>
      </c>
      <c r="K750" s="2" t="s">
        <v>28</v>
      </c>
      <c r="L750" s="2" t="s">
        <v>29</v>
      </c>
      <c r="M750" s="2" t="s">
        <v>29</v>
      </c>
      <c r="N750" s="2" t="s">
        <v>29</v>
      </c>
      <c r="O750" s="2" t="s">
        <v>29</v>
      </c>
      <c r="P750" s="2" t="s">
        <v>2543</v>
      </c>
      <c r="Q750" s="4" t="str">
        <f>HYPERLINK("http://weibo.com/5020648852/NmgY8vChE")</f>
        <v>http://weibo.com/5020648852/NmgY8vChE</v>
      </c>
      <c r="R750" s="3" t="s">
        <v>1283</v>
      </c>
      <c r="S750" s="2" t="s">
        <v>31</v>
      </c>
      <c r="T750" t="s">
        <v>32</v>
      </c>
    </row>
    <row r="751" ht="23" customHeight="1" spans="1:20">
      <c r="A751" s="2">
        <v>750</v>
      </c>
      <c r="B751" s="3" t="s">
        <v>46</v>
      </c>
      <c r="C751" s="2" t="s">
        <v>3033</v>
      </c>
      <c r="D751" s="2" t="s">
        <v>35</v>
      </c>
      <c r="E751" s="2" t="s">
        <v>22</v>
      </c>
      <c r="F751" s="2" t="s">
        <v>3034</v>
      </c>
      <c r="G751" s="2" t="s">
        <v>3035</v>
      </c>
      <c r="H751" s="2" t="s">
        <v>376</v>
      </c>
      <c r="I751" s="2" t="s">
        <v>26</v>
      </c>
      <c r="J751" s="2" t="s">
        <v>27</v>
      </c>
      <c r="K751" s="2" t="s">
        <v>28</v>
      </c>
      <c r="L751" s="2" t="s">
        <v>29</v>
      </c>
      <c r="M751" s="2" t="s">
        <v>29</v>
      </c>
      <c r="N751" s="2" t="s">
        <v>29</v>
      </c>
      <c r="O751" s="2" t="s">
        <v>29</v>
      </c>
      <c r="P751" s="2" t="s">
        <v>226</v>
      </c>
      <c r="Q751" s="4" t="str">
        <f>HYPERLINK("http://weibo.com/3285973541/NmgWRu52a")</f>
        <v>http://weibo.com/3285973541/NmgWRu52a</v>
      </c>
      <c r="R751" s="3" t="s">
        <v>46</v>
      </c>
      <c r="S751" s="2" t="s">
        <v>31</v>
      </c>
      <c r="T751" t="s">
        <v>32</v>
      </c>
    </row>
    <row r="752" ht="23" customHeight="1" spans="1:20">
      <c r="A752" s="2">
        <v>751</v>
      </c>
      <c r="B752" s="3" t="s">
        <v>46</v>
      </c>
      <c r="C752" s="2" t="s">
        <v>3036</v>
      </c>
      <c r="D752" s="2" t="s">
        <v>35</v>
      </c>
      <c r="E752" s="2" t="s">
        <v>22</v>
      </c>
      <c r="F752" s="2" t="s">
        <v>3037</v>
      </c>
      <c r="G752" s="2" t="s">
        <v>3038</v>
      </c>
      <c r="H752" s="2" t="s">
        <v>351</v>
      </c>
      <c r="I752" s="2" t="s">
        <v>26</v>
      </c>
      <c r="J752" s="2" t="s">
        <v>27</v>
      </c>
      <c r="K752" s="2" t="s">
        <v>28</v>
      </c>
      <c r="L752" s="2" t="s">
        <v>29</v>
      </c>
      <c r="M752" s="2" t="s">
        <v>29</v>
      </c>
      <c r="N752" s="2" t="s">
        <v>29</v>
      </c>
      <c r="O752" s="2" t="s">
        <v>29</v>
      </c>
      <c r="P752" s="2" t="s">
        <v>246</v>
      </c>
      <c r="Q752" s="4" t="str">
        <f>HYPERLINK("http://weibo.com/6591496385/NmgWQ9m5Y")</f>
        <v>http://weibo.com/6591496385/NmgWQ9m5Y</v>
      </c>
      <c r="R752" s="3" t="s">
        <v>46</v>
      </c>
      <c r="S752" s="2" t="s">
        <v>31</v>
      </c>
      <c r="T752" t="s">
        <v>32</v>
      </c>
    </row>
    <row r="753" ht="23" customHeight="1" spans="1:20">
      <c r="A753" s="2">
        <v>752</v>
      </c>
      <c r="B753" s="3" t="s">
        <v>1201</v>
      </c>
      <c r="C753" s="2" t="s">
        <v>3039</v>
      </c>
      <c r="D753" s="2" t="s">
        <v>35</v>
      </c>
      <c r="E753" s="2" t="s">
        <v>22</v>
      </c>
      <c r="F753" s="2" t="s">
        <v>3040</v>
      </c>
      <c r="G753" s="2" t="s">
        <v>3041</v>
      </c>
      <c r="H753" s="2" t="s">
        <v>38</v>
      </c>
      <c r="I753" s="2" t="s">
        <v>26</v>
      </c>
      <c r="J753" s="2" t="s">
        <v>27</v>
      </c>
      <c r="K753" s="2" t="s">
        <v>28</v>
      </c>
      <c r="L753" s="2" t="s">
        <v>29</v>
      </c>
      <c r="M753" s="2" t="s">
        <v>29</v>
      </c>
      <c r="N753" s="2" t="s">
        <v>29</v>
      </c>
      <c r="O753" s="2" t="s">
        <v>29</v>
      </c>
      <c r="P753" s="2" t="s">
        <v>3042</v>
      </c>
      <c r="Q753" s="4" t="str">
        <f>HYPERLINK("http://weibo.com/2467150464/NmgVgjHbo")</f>
        <v>http://weibo.com/2467150464/NmgVgjHbo</v>
      </c>
      <c r="R753" s="3" t="s">
        <v>1201</v>
      </c>
      <c r="S753" s="2" t="s">
        <v>31</v>
      </c>
      <c r="T753" t="s">
        <v>32</v>
      </c>
    </row>
    <row r="754" ht="23" customHeight="1" spans="1:20">
      <c r="A754" s="2">
        <v>753</v>
      </c>
      <c r="B754" s="3" t="s">
        <v>3043</v>
      </c>
      <c r="C754" s="2" t="s">
        <v>3044</v>
      </c>
      <c r="D754" s="2" t="s">
        <v>35</v>
      </c>
      <c r="E754" s="2" t="s">
        <v>22</v>
      </c>
      <c r="F754" s="2" t="s">
        <v>3045</v>
      </c>
      <c r="G754" s="2" t="s">
        <v>3046</v>
      </c>
      <c r="H754" s="2" t="s">
        <v>103</v>
      </c>
      <c r="I754" s="2" t="s">
        <v>26</v>
      </c>
      <c r="J754" s="2" t="s">
        <v>27</v>
      </c>
      <c r="K754" s="2" t="s">
        <v>28</v>
      </c>
      <c r="L754" s="2" t="s">
        <v>29</v>
      </c>
      <c r="M754" s="2" t="s">
        <v>29</v>
      </c>
      <c r="N754" s="2" t="s">
        <v>29</v>
      </c>
      <c r="O754" s="2" t="s">
        <v>29</v>
      </c>
      <c r="P754" s="2" t="s">
        <v>29</v>
      </c>
      <c r="Q754" s="4" t="str">
        <f>HYPERLINK("http://weibo.com/5117415051/NmgTq9wgp")</f>
        <v>http://weibo.com/5117415051/NmgTq9wgp</v>
      </c>
      <c r="R754" s="3" t="s">
        <v>3043</v>
      </c>
      <c r="S754" s="2" t="s">
        <v>31</v>
      </c>
      <c r="T754" t="s">
        <v>32</v>
      </c>
    </row>
    <row r="755" ht="23" customHeight="1" spans="1:20">
      <c r="A755" s="2">
        <v>754</v>
      </c>
      <c r="B755" s="3" t="s">
        <v>1201</v>
      </c>
      <c r="C755" s="2" t="s">
        <v>3047</v>
      </c>
      <c r="D755" s="2" t="s">
        <v>35</v>
      </c>
      <c r="E755" s="2" t="s">
        <v>22</v>
      </c>
      <c r="F755" s="2" t="s">
        <v>3048</v>
      </c>
      <c r="G755" s="2" t="s">
        <v>3049</v>
      </c>
      <c r="H755" s="2" t="s">
        <v>25</v>
      </c>
      <c r="I755" s="2" t="s">
        <v>26</v>
      </c>
      <c r="J755" s="2" t="s">
        <v>27</v>
      </c>
      <c r="K755" s="2" t="s">
        <v>28</v>
      </c>
      <c r="L755" s="2" t="s">
        <v>29</v>
      </c>
      <c r="M755" s="2" t="s">
        <v>29</v>
      </c>
      <c r="N755" s="2" t="s">
        <v>29</v>
      </c>
      <c r="O755" s="2" t="s">
        <v>29</v>
      </c>
      <c r="P755" s="2" t="s">
        <v>3050</v>
      </c>
      <c r="Q755" s="4" t="str">
        <f>HYPERLINK("http://weibo.com/7244078484/NmgToc3fb")</f>
        <v>http://weibo.com/7244078484/NmgToc3fb</v>
      </c>
      <c r="R755" s="3" t="s">
        <v>1201</v>
      </c>
      <c r="S755" s="2" t="s">
        <v>31</v>
      </c>
      <c r="T755" t="s">
        <v>32</v>
      </c>
    </row>
    <row r="756" ht="23" customHeight="1" spans="1:20">
      <c r="A756" s="2">
        <v>755</v>
      </c>
      <c r="B756" s="3" t="s">
        <v>3051</v>
      </c>
      <c r="C756" s="2" t="s">
        <v>3052</v>
      </c>
      <c r="D756" s="2" t="s">
        <v>35</v>
      </c>
      <c r="E756" s="2" t="s">
        <v>22</v>
      </c>
      <c r="F756" s="2" t="s">
        <v>3053</v>
      </c>
      <c r="G756" s="2" t="s">
        <v>3054</v>
      </c>
      <c r="H756" s="2" t="s">
        <v>103</v>
      </c>
      <c r="I756" s="2" t="s">
        <v>26</v>
      </c>
      <c r="J756" s="2" t="s">
        <v>27</v>
      </c>
      <c r="K756" s="2" t="s">
        <v>28</v>
      </c>
      <c r="L756" s="2" t="s">
        <v>29</v>
      </c>
      <c r="M756" s="2" t="s">
        <v>29</v>
      </c>
      <c r="N756" s="2" t="s">
        <v>29</v>
      </c>
      <c r="O756" s="2" t="s">
        <v>29</v>
      </c>
      <c r="P756" s="2" t="s">
        <v>639</v>
      </c>
      <c r="Q756" s="4" t="str">
        <f>HYPERLINK("http://weibo.com/5653100478/NmgTfwcVE")</f>
        <v>http://weibo.com/5653100478/NmgTfwcVE</v>
      </c>
      <c r="R756" s="3" t="s">
        <v>3051</v>
      </c>
      <c r="S756" s="2" t="s">
        <v>31</v>
      </c>
      <c r="T756" t="s">
        <v>32</v>
      </c>
    </row>
    <row r="757" ht="23" customHeight="1" spans="1:20">
      <c r="A757" s="2">
        <v>756</v>
      </c>
      <c r="B757" s="3" t="s">
        <v>46</v>
      </c>
      <c r="C757" s="2" t="s">
        <v>3055</v>
      </c>
      <c r="D757" s="2" t="s">
        <v>35</v>
      </c>
      <c r="E757" s="2" t="s">
        <v>22</v>
      </c>
      <c r="F757" s="2" t="s">
        <v>3056</v>
      </c>
      <c r="G757" s="2" t="s">
        <v>3057</v>
      </c>
      <c r="H757" s="2" t="s">
        <v>351</v>
      </c>
      <c r="I757" s="2" t="s">
        <v>26</v>
      </c>
      <c r="J757" s="2" t="s">
        <v>27</v>
      </c>
      <c r="K757" s="2" t="s">
        <v>28</v>
      </c>
      <c r="L757" s="2" t="s">
        <v>29</v>
      </c>
      <c r="M757" s="2" t="s">
        <v>29</v>
      </c>
      <c r="N757" s="2" t="s">
        <v>29</v>
      </c>
      <c r="O757" s="2" t="s">
        <v>29</v>
      </c>
      <c r="P757" s="2" t="s">
        <v>764</v>
      </c>
      <c r="Q757" s="4" t="str">
        <f>HYPERLINK("http://weibo.com/5756125925/NmgSZC4Tq")</f>
        <v>http://weibo.com/5756125925/NmgSZC4Tq</v>
      </c>
      <c r="R757" s="3" t="s">
        <v>46</v>
      </c>
      <c r="S757" s="2" t="s">
        <v>31</v>
      </c>
      <c r="T757" t="s">
        <v>32</v>
      </c>
    </row>
    <row r="758" ht="23" customHeight="1" spans="1:20">
      <c r="A758" s="2">
        <v>757</v>
      </c>
      <c r="B758" s="3" t="s">
        <v>301</v>
      </c>
      <c r="C758" s="2" t="s">
        <v>3058</v>
      </c>
      <c r="D758" s="2" t="s">
        <v>35</v>
      </c>
      <c r="E758" s="2" t="s">
        <v>22</v>
      </c>
      <c r="F758" s="2" t="s">
        <v>3059</v>
      </c>
      <c r="G758" s="2" t="s">
        <v>3060</v>
      </c>
      <c r="H758" s="2" t="s">
        <v>38</v>
      </c>
      <c r="I758" s="2" t="s">
        <v>26</v>
      </c>
      <c r="J758" s="2" t="s">
        <v>27</v>
      </c>
      <c r="K758" s="2" t="s">
        <v>28</v>
      </c>
      <c r="L758" s="2" t="s">
        <v>29</v>
      </c>
      <c r="M758" s="2" t="s">
        <v>29</v>
      </c>
      <c r="N758" s="2" t="s">
        <v>29</v>
      </c>
      <c r="O758" s="2" t="s">
        <v>29</v>
      </c>
      <c r="P758" s="2" t="s">
        <v>593</v>
      </c>
      <c r="Q758" s="4" t="str">
        <f>HYPERLINK("http://weibo.com/7636953486/NmgRY4gK9")</f>
        <v>http://weibo.com/7636953486/NmgRY4gK9</v>
      </c>
      <c r="R758" s="3" t="s">
        <v>301</v>
      </c>
      <c r="S758" s="2" t="s">
        <v>31</v>
      </c>
      <c r="T758" t="s">
        <v>32</v>
      </c>
    </row>
    <row r="759" ht="23" customHeight="1" spans="1:20">
      <c r="A759" s="2">
        <v>758</v>
      </c>
      <c r="B759" s="3" t="s">
        <v>46</v>
      </c>
      <c r="C759" s="2" t="s">
        <v>3061</v>
      </c>
      <c r="D759" s="2" t="s">
        <v>35</v>
      </c>
      <c r="E759" s="2" t="s">
        <v>22</v>
      </c>
      <c r="F759" s="2" t="s">
        <v>3062</v>
      </c>
      <c r="G759" s="2" t="s">
        <v>3063</v>
      </c>
      <c r="H759" s="2" t="s">
        <v>38</v>
      </c>
      <c r="I759" s="2" t="s">
        <v>26</v>
      </c>
      <c r="J759" s="2" t="s">
        <v>27</v>
      </c>
      <c r="K759" s="2" t="s">
        <v>28</v>
      </c>
      <c r="L759" s="2" t="s">
        <v>29</v>
      </c>
      <c r="M759" s="2" t="s">
        <v>29</v>
      </c>
      <c r="N759" s="2" t="s">
        <v>29</v>
      </c>
      <c r="O759" s="2" t="s">
        <v>29</v>
      </c>
      <c r="P759" s="2" t="s">
        <v>114</v>
      </c>
      <c r="Q759" s="4" t="str">
        <f>HYPERLINK("http://weibo.com/6478159807/NmgRHi1op")</f>
        <v>http://weibo.com/6478159807/NmgRHi1op</v>
      </c>
      <c r="R759" s="3" t="s">
        <v>46</v>
      </c>
      <c r="S759" s="2" t="s">
        <v>31</v>
      </c>
      <c r="T759" t="s">
        <v>32</v>
      </c>
    </row>
    <row r="760" ht="23" customHeight="1" spans="1:20">
      <c r="A760" s="2">
        <v>759</v>
      </c>
      <c r="B760" s="3" t="s">
        <v>46</v>
      </c>
      <c r="C760" s="2" t="s">
        <v>3064</v>
      </c>
      <c r="D760" s="2" t="s">
        <v>35</v>
      </c>
      <c r="E760" s="2" t="s">
        <v>22</v>
      </c>
      <c r="F760" s="2" t="s">
        <v>3065</v>
      </c>
      <c r="G760" s="2" t="s">
        <v>3066</v>
      </c>
      <c r="H760" s="2" t="s">
        <v>97</v>
      </c>
      <c r="I760" s="2" t="s">
        <v>26</v>
      </c>
      <c r="J760" s="2" t="s">
        <v>27</v>
      </c>
      <c r="K760" s="2" t="s">
        <v>28</v>
      </c>
      <c r="L760" s="2" t="s">
        <v>29</v>
      </c>
      <c r="M760" s="2" t="s">
        <v>29</v>
      </c>
      <c r="N760" s="2" t="s">
        <v>29</v>
      </c>
      <c r="O760" s="2" t="s">
        <v>29</v>
      </c>
      <c r="P760" s="2" t="s">
        <v>3067</v>
      </c>
      <c r="Q760" s="4" t="str">
        <f>HYPERLINK("http://weibo.com/2890355357/NmgRwn6cV")</f>
        <v>http://weibo.com/2890355357/NmgRwn6cV</v>
      </c>
      <c r="R760" s="3" t="s">
        <v>46</v>
      </c>
      <c r="S760" s="2" t="s">
        <v>31</v>
      </c>
      <c r="T760" t="s">
        <v>32</v>
      </c>
    </row>
    <row r="761" ht="23" customHeight="1" spans="1:20">
      <c r="A761" s="2">
        <v>760</v>
      </c>
      <c r="B761" s="3" t="s">
        <v>3068</v>
      </c>
      <c r="C761" s="2" t="s">
        <v>3069</v>
      </c>
      <c r="D761" s="2" t="s">
        <v>35</v>
      </c>
      <c r="E761" s="2" t="s">
        <v>22</v>
      </c>
      <c r="F761" s="2" t="s">
        <v>3070</v>
      </c>
      <c r="G761" s="2" t="s">
        <v>3071</v>
      </c>
      <c r="H761" s="2" t="s">
        <v>38</v>
      </c>
      <c r="I761" s="2" t="s">
        <v>26</v>
      </c>
      <c r="J761" s="2" t="s">
        <v>27</v>
      </c>
      <c r="K761" s="2" t="s">
        <v>28</v>
      </c>
      <c r="L761" s="2" t="s">
        <v>29</v>
      </c>
      <c r="M761" s="2" t="s">
        <v>29</v>
      </c>
      <c r="N761" s="2" t="s">
        <v>29</v>
      </c>
      <c r="O761" s="2" t="s">
        <v>29</v>
      </c>
      <c r="P761" s="2" t="s">
        <v>3072</v>
      </c>
      <c r="Q761" s="4" t="str">
        <f>HYPERLINK("http://weibo.com/5720558023/NmgQNpYze")</f>
        <v>http://weibo.com/5720558023/NmgQNpYze</v>
      </c>
      <c r="R761" s="3" t="s">
        <v>3068</v>
      </c>
      <c r="S761" s="2" t="s">
        <v>31</v>
      </c>
      <c r="T761" t="s">
        <v>32</v>
      </c>
    </row>
    <row r="762" ht="23" customHeight="1" spans="1:20">
      <c r="A762" s="2">
        <v>761</v>
      </c>
      <c r="B762" s="3" t="s">
        <v>3073</v>
      </c>
      <c r="C762" s="2" t="s">
        <v>3074</v>
      </c>
      <c r="D762" s="2" t="s">
        <v>21</v>
      </c>
      <c r="E762" s="2" t="s">
        <v>22</v>
      </c>
      <c r="F762" s="2" t="s">
        <v>3075</v>
      </c>
      <c r="G762" s="2" t="s">
        <v>3076</v>
      </c>
      <c r="H762" s="2" t="s">
        <v>1188</v>
      </c>
      <c r="I762" s="2" t="s">
        <v>26</v>
      </c>
      <c r="J762" s="2" t="s">
        <v>27</v>
      </c>
      <c r="K762" s="2" t="s">
        <v>28</v>
      </c>
      <c r="L762" s="2" t="s">
        <v>29</v>
      </c>
      <c r="M762" s="2" t="s">
        <v>29</v>
      </c>
      <c r="N762" s="2" t="s">
        <v>29</v>
      </c>
      <c r="O762" s="2" t="s">
        <v>29</v>
      </c>
      <c r="P762" s="2" t="s">
        <v>3077</v>
      </c>
      <c r="Q762" s="4" t="str">
        <f>HYPERLINK("http://weibo.com/2153823823/NmgQLDurS")</f>
        <v>http://weibo.com/2153823823/NmgQLDurS</v>
      </c>
      <c r="R762" s="3" t="s">
        <v>3073</v>
      </c>
      <c r="S762" s="2" t="s">
        <v>31</v>
      </c>
      <c r="T762" t="s">
        <v>32</v>
      </c>
    </row>
    <row r="763" ht="23" customHeight="1" spans="1:20">
      <c r="A763" s="2">
        <v>762</v>
      </c>
      <c r="B763" s="3" t="s">
        <v>3078</v>
      </c>
      <c r="C763" s="2" t="s">
        <v>3079</v>
      </c>
      <c r="D763" s="2" t="s">
        <v>21</v>
      </c>
      <c r="E763" s="2" t="s">
        <v>22</v>
      </c>
      <c r="F763" s="2" t="s">
        <v>3080</v>
      </c>
      <c r="G763" s="2" t="s">
        <v>3081</v>
      </c>
      <c r="H763" s="2" t="s">
        <v>225</v>
      </c>
      <c r="I763" s="2" t="s">
        <v>26</v>
      </c>
      <c r="J763" s="2" t="s">
        <v>27</v>
      </c>
      <c r="K763" s="2" t="s">
        <v>28</v>
      </c>
      <c r="L763" s="2" t="s">
        <v>29</v>
      </c>
      <c r="M763" s="2" t="s">
        <v>29</v>
      </c>
      <c r="N763" s="2" t="s">
        <v>29</v>
      </c>
      <c r="O763" s="2" t="s">
        <v>29</v>
      </c>
      <c r="P763" s="2" t="s">
        <v>86</v>
      </c>
      <c r="Q763" s="4" t="str">
        <f>HYPERLINK("http://weibo.com/5672870184/NmgQbyjqp")</f>
        <v>http://weibo.com/5672870184/NmgQbyjqp</v>
      </c>
      <c r="R763" s="3" t="s">
        <v>3078</v>
      </c>
      <c r="S763" s="2" t="s">
        <v>31</v>
      </c>
      <c r="T763" t="s">
        <v>32</v>
      </c>
    </row>
    <row r="764" ht="23" customHeight="1" spans="1:20">
      <c r="A764" s="2">
        <v>763</v>
      </c>
      <c r="B764" s="3" t="s">
        <v>3082</v>
      </c>
      <c r="C764" s="2" t="s">
        <v>3083</v>
      </c>
      <c r="D764" s="2" t="s">
        <v>21</v>
      </c>
      <c r="E764" s="2" t="s">
        <v>22</v>
      </c>
      <c r="F764" s="2" t="s">
        <v>3084</v>
      </c>
      <c r="G764" s="2" t="s">
        <v>3085</v>
      </c>
      <c r="H764" s="2" t="s">
        <v>351</v>
      </c>
      <c r="I764" s="2" t="s">
        <v>26</v>
      </c>
      <c r="J764" s="2" t="s">
        <v>27</v>
      </c>
      <c r="K764" s="2" t="s">
        <v>28</v>
      </c>
      <c r="L764" s="2" t="s">
        <v>29</v>
      </c>
      <c r="M764" s="2" t="s">
        <v>29</v>
      </c>
      <c r="N764" s="2" t="s">
        <v>29</v>
      </c>
      <c r="O764" s="2" t="s">
        <v>29</v>
      </c>
      <c r="P764" s="2" t="s">
        <v>3086</v>
      </c>
      <c r="Q764" s="4" t="str">
        <f>HYPERLINK("http://weibo.com/6453060039/NmgPBbylF")</f>
        <v>http://weibo.com/6453060039/NmgPBbylF</v>
      </c>
      <c r="R764" s="3" t="s">
        <v>3082</v>
      </c>
      <c r="S764" s="2" t="s">
        <v>31</v>
      </c>
      <c r="T764" t="s">
        <v>32</v>
      </c>
    </row>
    <row r="765" ht="23" customHeight="1" spans="1:20">
      <c r="A765" s="2">
        <v>764</v>
      </c>
      <c r="B765" s="3" t="s">
        <v>3087</v>
      </c>
      <c r="C765" s="2" t="s">
        <v>3088</v>
      </c>
      <c r="D765" s="2" t="s">
        <v>21</v>
      </c>
      <c r="E765" s="2" t="s">
        <v>22</v>
      </c>
      <c r="F765" s="2" t="s">
        <v>3089</v>
      </c>
      <c r="G765" s="2" t="s">
        <v>3090</v>
      </c>
      <c r="H765" s="2" t="s">
        <v>143</v>
      </c>
      <c r="I765" s="2" t="s">
        <v>26</v>
      </c>
      <c r="J765" s="2" t="s">
        <v>27</v>
      </c>
      <c r="K765" s="2" t="s">
        <v>28</v>
      </c>
      <c r="L765" s="2" t="s">
        <v>29</v>
      </c>
      <c r="M765" s="2" t="s">
        <v>29</v>
      </c>
      <c r="N765" s="2" t="s">
        <v>29</v>
      </c>
      <c r="O765" s="2" t="s">
        <v>29</v>
      </c>
      <c r="P765" s="2" t="s">
        <v>149</v>
      </c>
      <c r="Q765" s="4" t="str">
        <f>HYPERLINK("http://weibo.com/7868655570/NmgP46XWM")</f>
        <v>http://weibo.com/7868655570/NmgP46XWM</v>
      </c>
      <c r="R765" s="3" t="s">
        <v>3087</v>
      </c>
      <c r="S765" s="2" t="s">
        <v>31</v>
      </c>
      <c r="T765" t="s">
        <v>32</v>
      </c>
    </row>
    <row r="766" ht="23" customHeight="1" spans="1:20">
      <c r="A766" s="2">
        <v>765</v>
      </c>
      <c r="B766" s="3" t="s">
        <v>3091</v>
      </c>
      <c r="C766" s="2" t="s">
        <v>3092</v>
      </c>
      <c r="D766" s="2" t="s">
        <v>21</v>
      </c>
      <c r="E766" s="2" t="s">
        <v>22</v>
      </c>
      <c r="F766" s="2" t="s">
        <v>3093</v>
      </c>
      <c r="G766" s="2" t="s">
        <v>3094</v>
      </c>
      <c r="H766" s="2" t="s">
        <v>1932</v>
      </c>
      <c r="I766" s="2" t="s">
        <v>26</v>
      </c>
      <c r="J766" s="2" t="s">
        <v>27</v>
      </c>
      <c r="K766" s="2" t="s">
        <v>28</v>
      </c>
      <c r="L766" s="2" t="s">
        <v>29</v>
      </c>
      <c r="M766" s="2" t="s">
        <v>29</v>
      </c>
      <c r="N766" s="2" t="s">
        <v>29</v>
      </c>
      <c r="O766" s="2" t="s">
        <v>29</v>
      </c>
      <c r="P766" s="2" t="s">
        <v>3095</v>
      </c>
      <c r="Q766" s="4" t="str">
        <f>HYPERLINK("http://weibo.com/5693439775/NmgNWoTe6")</f>
        <v>http://weibo.com/5693439775/NmgNWoTe6</v>
      </c>
      <c r="R766" s="3" t="s">
        <v>3091</v>
      </c>
      <c r="S766" s="2" t="s">
        <v>31</v>
      </c>
      <c r="T766" t="s">
        <v>32</v>
      </c>
    </row>
    <row r="767" ht="23" customHeight="1" spans="1:20">
      <c r="A767" s="2">
        <v>766</v>
      </c>
      <c r="B767" s="3" t="s">
        <v>1283</v>
      </c>
      <c r="C767" s="2" t="s">
        <v>3096</v>
      </c>
      <c r="D767" s="2" t="s">
        <v>35</v>
      </c>
      <c r="E767" s="2" t="s">
        <v>22</v>
      </c>
      <c r="F767" s="2" t="s">
        <v>3097</v>
      </c>
      <c r="G767" s="2" t="s">
        <v>3098</v>
      </c>
      <c r="H767" s="2" t="s">
        <v>97</v>
      </c>
      <c r="I767" s="2" t="s">
        <v>26</v>
      </c>
      <c r="J767" s="2" t="s">
        <v>27</v>
      </c>
      <c r="K767" s="2" t="s">
        <v>28</v>
      </c>
      <c r="L767" s="2" t="s">
        <v>29</v>
      </c>
      <c r="M767" s="2" t="s">
        <v>29</v>
      </c>
      <c r="N767" s="2" t="s">
        <v>29</v>
      </c>
      <c r="O767" s="2" t="s">
        <v>29</v>
      </c>
      <c r="P767" s="2" t="s">
        <v>2220</v>
      </c>
      <c r="Q767" s="4" t="str">
        <f>HYPERLINK("http://weibo.com/3005160825/NmgMB4dMe")</f>
        <v>http://weibo.com/3005160825/NmgMB4dMe</v>
      </c>
      <c r="R767" s="3" t="s">
        <v>1283</v>
      </c>
      <c r="S767" s="2" t="s">
        <v>31</v>
      </c>
      <c r="T767" t="s">
        <v>32</v>
      </c>
    </row>
    <row r="768" ht="23" customHeight="1" spans="1:20">
      <c r="A768" s="2">
        <v>767</v>
      </c>
      <c r="B768" s="3" t="s">
        <v>2654</v>
      </c>
      <c r="C768" s="2" t="s">
        <v>3099</v>
      </c>
      <c r="D768" s="2" t="s">
        <v>35</v>
      </c>
      <c r="E768" s="2" t="s">
        <v>22</v>
      </c>
      <c r="F768" s="2" t="s">
        <v>3100</v>
      </c>
      <c r="G768" s="2" t="s">
        <v>3101</v>
      </c>
      <c r="H768" s="2" t="s">
        <v>103</v>
      </c>
      <c r="I768" s="2" t="s">
        <v>26</v>
      </c>
      <c r="J768" s="2" t="s">
        <v>27</v>
      </c>
      <c r="K768" s="2" t="s">
        <v>28</v>
      </c>
      <c r="L768" s="2" t="s">
        <v>29</v>
      </c>
      <c r="M768" s="2" t="s">
        <v>29</v>
      </c>
      <c r="N768" s="2" t="s">
        <v>29</v>
      </c>
      <c r="O768" s="2" t="s">
        <v>29</v>
      </c>
      <c r="P768" s="2" t="s">
        <v>56</v>
      </c>
      <c r="Q768" s="4" t="str">
        <f>HYPERLINK("http://weibo.com/7561839029/NmgLjvrgr")</f>
        <v>http://weibo.com/7561839029/NmgLjvrgr</v>
      </c>
      <c r="R768" s="3" t="s">
        <v>2654</v>
      </c>
      <c r="S768" s="2" t="s">
        <v>31</v>
      </c>
      <c r="T768" t="s">
        <v>32</v>
      </c>
    </row>
    <row r="769" ht="23" customHeight="1" spans="1:20">
      <c r="A769" s="2">
        <v>768</v>
      </c>
      <c r="B769" s="3" t="s">
        <v>3102</v>
      </c>
      <c r="C769" s="2" t="s">
        <v>3103</v>
      </c>
      <c r="D769" s="2" t="s">
        <v>35</v>
      </c>
      <c r="E769" s="2" t="s">
        <v>22</v>
      </c>
      <c r="F769" s="2" t="s">
        <v>3104</v>
      </c>
      <c r="G769" s="2" t="s">
        <v>3105</v>
      </c>
      <c r="H769" s="2" t="s">
        <v>80</v>
      </c>
      <c r="I769" s="2" t="s">
        <v>26</v>
      </c>
      <c r="J769" s="2" t="s">
        <v>27</v>
      </c>
      <c r="K769" s="2" t="s">
        <v>28</v>
      </c>
      <c r="L769" s="2" t="s">
        <v>29</v>
      </c>
      <c r="M769" s="2" t="s">
        <v>29</v>
      </c>
      <c r="N769" s="2" t="s">
        <v>29</v>
      </c>
      <c r="O769" s="2" t="s">
        <v>29</v>
      </c>
      <c r="P769" s="2" t="s">
        <v>433</v>
      </c>
      <c r="Q769" s="4" t="str">
        <f>HYPERLINK("http://weibo.com/7431043566/NmgLjeWIN")</f>
        <v>http://weibo.com/7431043566/NmgLjeWIN</v>
      </c>
      <c r="R769" s="3" t="s">
        <v>3102</v>
      </c>
      <c r="S769" s="2" t="s">
        <v>31</v>
      </c>
      <c r="T769" t="s">
        <v>32</v>
      </c>
    </row>
    <row r="770" ht="23" customHeight="1" spans="1:20">
      <c r="A770" s="2">
        <v>769</v>
      </c>
      <c r="B770" s="3" t="s">
        <v>46</v>
      </c>
      <c r="C770" s="2" t="s">
        <v>3106</v>
      </c>
      <c r="D770" s="2" t="s">
        <v>35</v>
      </c>
      <c r="E770" s="2" t="s">
        <v>22</v>
      </c>
      <c r="F770" s="2" t="s">
        <v>3107</v>
      </c>
      <c r="G770" s="2" t="s">
        <v>3108</v>
      </c>
      <c r="H770" s="2" t="s">
        <v>176</v>
      </c>
      <c r="I770" s="2" t="s">
        <v>26</v>
      </c>
      <c r="J770" s="2" t="s">
        <v>27</v>
      </c>
      <c r="K770" s="2" t="s">
        <v>28</v>
      </c>
      <c r="L770" s="2" t="s">
        <v>29</v>
      </c>
      <c r="M770" s="2" t="s">
        <v>29</v>
      </c>
      <c r="N770" s="2" t="s">
        <v>29</v>
      </c>
      <c r="O770" s="2" t="s">
        <v>29</v>
      </c>
      <c r="P770" s="2" t="s">
        <v>149</v>
      </c>
      <c r="Q770" s="4" t="str">
        <f>HYPERLINK("http://weibo.com/7745003687/NmgKYkxfG")</f>
        <v>http://weibo.com/7745003687/NmgKYkxfG</v>
      </c>
      <c r="R770" s="3" t="s">
        <v>46</v>
      </c>
      <c r="S770" s="2" t="s">
        <v>31</v>
      </c>
      <c r="T770" t="s">
        <v>32</v>
      </c>
    </row>
    <row r="771" ht="23" customHeight="1" spans="1:20">
      <c r="A771" s="2">
        <v>770</v>
      </c>
      <c r="B771" s="3" t="s">
        <v>3109</v>
      </c>
      <c r="C771" s="2" t="s">
        <v>3110</v>
      </c>
      <c r="D771" s="2" t="s">
        <v>21</v>
      </c>
      <c r="E771" s="2" t="s">
        <v>22</v>
      </c>
      <c r="F771" s="2" t="s">
        <v>3111</v>
      </c>
      <c r="G771" s="2" t="s">
        <v>3112</v>
      </c>
      <c r="H771" s="2" t="s">
        <v>38</v>
      </c>
      <c r="I771" s="2" t="s">
        <v>26</v>
      </c>
      <c r="J771" s="2" t="s">
        <v>27</v>
      </c>
      <c r="K771" s="2" t="s">
        <v>28</v>
      </c>
      <c r="L771" s="2" t="s">
        <v>29</v>
      </c>
      <c r="M771" s="2" t="s">
        <v>29</v>
      </c>
      <c r="N771" s="2" t="s">
        <v>29</v>
      </c>
      <c r="O771" s="2" t="s">
        <v>29</v>
      </c>
      <c r="P771" s="2" t="s">
        <v>2428</v>
      </c>
      <c r="Q771" s="4" t="str">
        <f>HYPERLINK("http://weibo.com/1834458275/NmgKJ0XCu")</f>
        <v>http://weibo.com/1834458275/NmgKJ0XCu</v>
      </c>
      <c r="R771" s="3" t="s">
        <v>3109</v>
      </c>
      <c r="S771" s="2" t="s">
        <v>31</v>
      </c>
      <c r="T771" t="s">
        <v>32</v>
      </c>
    </row>
    <row r="772" ht="23" customHeight="1" spans="1:20">
      <c r="A772" s="2">
        <v>771</v>
      </c>
      <c r="B772" s="3" t="s">
        <v>1201</v>
      </c>
      <c r="C772" s="2" t="s">
        <v>3113</v>
      </c>
      <c r="D772" s="2" t="s">
        <v>35</v>
      </c>
      <c r="E772" s="2" t="s">
        <v>22</v>
      </c>
      <c r="F772" s="2" t="s">
        <v>3114</v>
      </c>
      <c r="G772" s="2" t="s">
        <v>3115</v>
      </c>
      <c r="H772" s="2" t="s">
        <v>260</v>
      </c>
      <c r="I772" s="2" t="s">
        <v>26</v>
      </c>
      <c r="J772" s="2" t="s">
        <v>27</v>
      </c>
      <c r="K772" s="2" t="s">
        <v>28</v>
      </c>
      <c r="L772" s="2" t="s">
        <v>29</v>
      </c>
      <c r="M772" s="2" t="s">
        <v>29</v>
      </c>
      <c r="N772" s="2" t="s">
        <v>29</v>
      </c>
      <c r="O772" s="2" t="s">
        <v>29</v>
      </c>
      <c r="P772" s="2" t="s">
        <v>71</v>
      </c>
      <c r="Q772" s="4" t="str">
        <f>HYPERLINK("http://weibo.com/7574046597/NmgJMpUio")</f>
        <v>http://weibo.com/7574046597/NmgJMpUio</v>
      </c>
      <c r="R772" s="3" t="s">
        <v>1201</v>
      </c>
      <c r="S772" s="2" t="s">
        <v>31</v>
      </c>
      <c r="T772" t="s">
        <v>32</v>
      </c>
    </row>
    <row r="773" ht="23" customHeight="1" spans="1:20">
      <c r="A773" s="2">
        <v>772</v>
      </c>
      <c r="B773" s="3" t="s">
        <v>3116</v>
      </c>
      <c r="C773" s="2" t="s">
        <v>3117</v>
      </c>
      <c r="D773" s="2" t="s">
        <v>35</v>
      </c>
      <c r="E773" s="2" t="s">
        <v>22</v>
      </c>
      <c r="F773" s="2" t="s">
        <v>3118</v>
      </c>
      <c r="G773" s="2" t="s">
        <v>3119</v>
      </c>
      <c r="H773" s="2" t="s">
        <v>1932</v>
      </c>
      <c r="I773" s="2" t="s">
        <v>26</v>
      </c>
      <c r="J773" s="2" t="s">
        <v>27</v>
      </c>
      <c r="K773" s="2" t="s">
        <v>28</v>
      </c>
      <c r="L773" s="2" t="s">
        <v>29</v>
      </c>
      <c r="M773" s="2" t="s">
        <v>29</v>
      </c>
      <c r="N773" s="2" t="s">
        <v>29</v>
      </c>
      <c r="O773" s="2" t="s">
        <v>29</v>
      </c>
      <c r="P773" s="2" t="s">
        <v>309</v>
      </c>
      <c r="Q773" s="4" t="str">
        <f>HYPERLINK("http://weibo.com/6175294060/NmgJv0369")</f>
        <v>http://weibo.com/6175294060/NmgJv0369</v>
      </c>
      <c r="R773" s="3" t="s">
        <v>3116</v>
      </c>
      <c r="S773" s="2" t="s">
        <v>31</v>
      </c>
      <c r="T773" t="s">
        <v>32</v>
      </c>
    </row>
    <row r="774" ht="23" customHeight="1" spans="1:20">
      <c r="A774" s="2">
        <v>773</v>
      </c>
      <c r="B774" s="3" t="s">
        <v>1283</v>
      </c>
      <c r="C774" s="2" t="s">
        <v>3120</v>
      </c>
      <c r="D774" s="2" t="s">
        <v>35</v>
      </c>
      <c r="E774" s="2" t="s">
        <v>22</v>
      </c>
      <c r="F774" s="2" t="s">
        <v>3121</v>
      </c>
      <c r="G774" s="2" t="s">
        <v>3122</v>
      </c>
      <c r="H774" s="2" t="s">
        <v>154</v>
      </c>
      <c r="I774" s="2" t="s">
        <v>26</v>
      </c>
      <c r="J774" s="2" t="s">
        <v>27</v>
      </c>
      <c r="K774" s="2" t="s">
        <v>28</v>
      </c>
      <c r="L774" s="2" t="s">
        <v>29</v>
      </c>
      <c r="M774" s="2" t="s">
        <v>29</v>
      </c>
      <c r="N774" s="2" t="s">
        <v>29</v>
      </c>
      <c r="O774" s="2" t="s">
        <v>29</v>
      </c>
      <c r="P774" s="2" t="s">
        <v>1880</v>
      </c>
      <c r="Q774" s="4" t="str">
        <f>HYPERLINK("http://weibo.com/6276820722/NmgJfkewv")</f>
        <v>http://weibo.com/6276820722/NmgJfkewv</v>
      </c>
      <c r="R774" s="3" t="s">
        <v>1283</v>
      </c>
      <c r="S774" s="2" t="s">
        <v>31</v>
      </c>
      <c r="T774" t="s">
        <v>32</v>
      </c>
    </row>
    <row r="775" ht="23" customHeight="1" spans="1:20">
      <c r="A775" s="2">
        <v>774</v>
      </c>
      <c r="B775" s="3" t="s">
        <v>1283</v>
      </c>
      <c r="C775" s="2" t="s">
        <v>3123</v>
      </c>
      <c r="D775" s="2" t="s">
        <v>35</v>
      </c>
      <c r="E775" s="2" t="s">
        <v>22</v>
      </c>
      <c r="F775" s="2" t="s">
        <v>3124</v>
      </c>
      <c r="G775" s="2" t="s">
        <v>3125</v>
      </c>
      <c r="H775" s="2" t="s">
        <v>1188</v>
      </c>
      <c r="I775" s="2" t="s">
        <v>26</v>
      </c>
      <c r="J775" s="2" t="s">
        <v>27</v>
      </c>
      <c r="K775" s="2" t="s">
        <v>28</v>
      </c>
      <c r="L775" s="2" t="s">
        <v>29</v>
      </c>
      <c r="M775" s="2" t="s">
        <v>29</v>
      </c>
      <c r="N775" s="2" t="s">
        <v>29</v>
      </c>
      <c r="O775" s="2" t="s">
        <v>29</v>
      </c>
      <c r="P775" s="2" t="s">
        <v>30</v>
      </c>
      <c r="Q775" s="4" t="str">
        <f>HYPERLINK("http://weibo.com/5157069240/NmgJ5A9gE")</f>
        <v>http://weibo.com/5157069240/NmgJ5A9gE</v>
      </c>
      <c r="R775" s="3" t="s">
        <v>1283</v>
      </c>
      <c r="S775" s="2" t="s">
        <v>31</v>
      </c>
      <c r="T775" t="s">
        <v>32</v>
      </c>
    </row>
    <row r="776" ht="23" customHeight="1" spans="1:20">
      <c r="A776" s="2">
        <v>775</v>
      </c>
      <c r="B776" s="3" t="s">
        <v>3126</v>
      </c>
      <c r="C776" s="2" t="s">
        <v>3127</v>
      </c>
      <c r="D776" s="2" t="s">
        <v>21</v>
      </c>
      <c r="E776" s="2" t="s">
        <v>22</v>
      </c>
      <c r="F776" s="2" t="s">
        <v>3128</v>
      </c>
      <c r="G776" s="2" t="s">
        <v>3129</v>
      </c>
      <c r="H776" s="2" t="s">
        <v>25</v>
      </c>
      <c r="I776" s="2" t="s">
        <v>26</v>
      </c>
      <c r="J776" s="2" t="s">
        <v>27</v>
      </c>
      <c r="K776" s="2" t="s">
        <v>28</v>
      </c>
      <c r="L776" s="2" t="s">
        <v>29</v>
      </c>
      <c r="M776" s="2" t="s">
        <v>29</v>
      </c>
      <c r="N776" s="2" t="s">
        <v>29</v>
      </c>
      <c r="O776" s="2" t="s">
        <v>29</v>
      </c>
      <c r="P776" s="2" t="s">
        <v>71</v>
      </c>
      <c r="Q776" s="4" t="str">
        <f>HYPERLINK("http://weibo.com/6471958581/NmgIz9q3v")</f>
        <v>http://weibo.com/6471958581/NmgIz9q3v</v>
      </c>
      <c r="R776" s="3" t="s">
        <v>3126</v>
      </c>
      <c r="S776" s="2" t="s">
        <v>31</v>
      </c>
      <c r="T776" t="s">
        <v>32</v>
      </c>
    </row>
    <row r="777" ht="23" customHeight="1" spans="1:20">
      <c r="A777" s="2">
        <v>776</v>
      </c>
      <c r="B777" s="3" t="s">
        <v>1201</v>
      </c>
      <c r="C777" s="2" t="s">
        <v>3130</v>
      </c>
      <c r="D777" s="2" t="s">
        <v>35</v>
      </c>
      <c r="E777" s="2" t="s">
        <v>22</v>
      </c>
      <c r="F777" s="2" t="s">
        <v>3131</v>
      </c>
      <c r="G777" s="2" t="s">
        <v>3132</v>
      </c>
      <c r="H777" s="2" t="s">
        <v>154</v>
      </c>
      <c r="I777" s="2" t="s">
        <v>26</v>
      </c>
      <c r="J777" s="2" t="s">
        <v>27</v>
      </c>
      <c r="K777" s="2" t="s">
        <v>28</v>
      </c>
      <c r="L777" s="2" t="s">
        <v>29</v>
      </c>
      <c r="M777" s="2" t="s">
        <v>29</v>
      </c>
      <c r="N777" s="2" t="s">
        <v>29</v>
      </c>
      <c r="O777" s="2" t="s">
        <v>29</v>
      </c>
      <c r="P777" s="2" t="s">
        <v>3133</v>
      </c>
      <c r="Q777" s="4" t="str">
        <f>HYPERLINK("http://weibo.com/3967465909/NmgIeoUWU")</f>
        <v>http://weibo.com/3967465909/NmgIeoUWU</v>
      </c>
      <c r="R777" s="3" t="s">
        <v>1201</v>
      </c>
      <c r="S777" s="2" t="s">
        <v>31</v>
      </c>
      <c r="T777" t="s">
        <v>32</v>
      </c>
    </row>
    <row r="778" ht="23" customHeight="1" spans="1:20">
      <c r="A778" s="2">
        <v>777</v>
      </c>
      <c r="B778" s="3" t="s">
        <v>1283</v>
      </c>
      <c r="C778" s="2" t="s">
        <v>3134</v>
      </c>
      <c r="D778" s="2" t="s">
        <v>35</v>
      </c>
      <c r="E778" s="2" t="s">
        <v>22</v>
      </c>
      <c r="F778" s="2" t="s">
        <v>3135</v>
      </c>
      <c r="G778" s="2" t="s">
        <v>3136</v>
      </c>
      <c r="H778" s="2" t="s">
        <v>25</v>
      </c>
      <c r="I778" s="2" t="s">
        <v>26</v>
      </c>
      <c r="J778" s="2" t="s">
        <v>27</v>
      </c>
      <c r="K778" s="2" t="s">
        <v>28</v>
      </c>
      <c r="L778" s="2" t="s">
        <v>29</v>
      </c>
      <c r="M778" s="2" t="s">
        <v>29</v>
      </c>
      <c r="N778" s="2" t="s">
        <v>29</v>
      </c>
      <c r="O778" s="2" t="s">
        <v>29</v>
      </c>
      <c r="P778" s="2" t="s">
        <v>1016</v>
      </c>
      <c r="Q778" s="4" t="str">
        <f>HYPERLINK("http://weibo.com/5758470758/NmgHStA0z")</f>
        <v>http://weibo.com/5758470758/NmgHStA0z</v>
      </c>
      <c r="R778" s="3" t="s">
        <v>1283</v>
      </c>
      <c r="S778" s="2" t="s">
        <v>31</v>
      </c>
      <c r="T778" t="s">
        <v>32</v>
      </c>
    </row>
    <row r="779" ht="23" customHeight="1" spans="1:20">
      <c r="A779" s="2">
        <v>778</v>
      </c>
      <c r="B779" s="3" t="s">
        <v>383</v>
      </c>
      <c r="C779" s="2" t="s">
        <v>3137</v>
      </c>
      <c r="D779" s="2" t="s">
        <v>21</v>
      </c>
      <c r="E779" s="2" t="s">
        <v>22</v>
      </c>
      <c r="F779" s="2" t="s">
        <v>3138</v>
      </c>
      <c r="G779" s="2" t="s">
        <v>3139</v>
      </c>
      <c r="H779" s="2" t="s">
        <v>103</v>
      </c>
      <c r="I779" s="2" t="s">
        <v>26</v>
      </c>
      <c r="J779" s="2" t="s">
        <v>27</v>
      </c>
      <c r="K779" s="2" t="s">
        <v>28</v>
      </c>
      <c r="L779" s="2" t="s">
        <v>29</v>
      </c>
      <c r="M779" s="2" t="s">
        <v>29</v>
      </c>
      <c r="N779" s="2" t="s">
        <v>29</v>
      </c>
      <c r="O779" s="2" t="s">
        <v>29</v>
      </c>
      <c r="P779" s="2" t="s">
        <v>387</v>
      </c>
      <c r="Q779" s="4" t="str">
        <f>HYPERLINK("http://weibo.com/5893170650/NmgGGDlGa")</f>
        <v>http://weibo.com/5893170650/NmgGGDlGa</v>
      </c>
      <c r="R779" s="3" t="s">
        <v>383</v>
      </c>
      <c r="S779" s="2" t="s">
        <v>31</v>
      </c>
      <c r="T779" t="s">
        <v>32</v>
      </c>
    </row>
    <row r="780" ht="23" customHeight="1" spans="1:20">
      <c r="A780" s="2">
        <v>779</v>
      </c>
      <c r="B780" s="3" t="s">
        <v>150</v>
      </c>
      <c r="C780" s="2" t="s">
        <v>3140</v>
      </c>
      <c r="D780" s="2" t="s">
        <v>35</v>
      </c>
      <c r="E780" s="2" t="s">
        <v>22</v>
      </c>
      <c r="F780" s="2" t="s">
        <v>3141</v>
      </c>
      <c r="G780" s="2" t="s">
        <v>3142</v>
      </c>
      <c r="H780" s="2" t="s">
        <v>176</v>
      </c>
      <c r="I780" s="2" t="s">
        <v>26</v>
      </c>
      <c r="J780" s="2" t="s">
        <v>27</v>
      </c>
      <c r="K780" s="2" t="s">
        <v>28</v>
      </c>
      <c r="L780" s="2" t="s">
        <v>29</v>
      </c>
      <c r="M780" s="2" t="s">
        <v>29</v>
      </c>
      <c r="N780" s="2" t="s">
        <v>29</v>
      </c>
      <c r="O780" s="2" t="s">
        <v>29</v>
      </c>
      <c r="P780" s="2" t="s">
        <v>29</v>
      </c>
      <c r="Q780" s="4" t="str">
        <f>HYPERLINK("http://weibo.com/7873443640/NmgG14aYd")</f>
        <v>http://weibo.com/7873443640/NmgG14aYd</v>
      </c>
      <c r="R780" s="3" t="s">
        <v>150</v>
      </c>
      <c r="S780" s="2" t="s">
        <v>31</v>
      </c>
      <c r="T780" t="s">
        <v>32</v>
      </c>
    </row>
    <row r="781" ht="23" customHeight="1" spans="1:20">
      <c r="A781" s="2">
        <v>780</v>
      </c>
      <c r="B781" s="3" t="s">
        <v>3143</v>
      </c>
      <c r="C781" s="2" t="s">
        <v>3144</v>
      </c>
      <c r="D781" s="2" t="s">
        <v>21</v>
      </c>
      <c r="E781" s="2" t="s">
        <v>22</v>
      </c>
      <c r="F781" s="2" t="s">
        <v>3145</v>
      </c>
      <c r="G781" s="2" t="s">
        <v>3146</v>
      </c>
      <c r="H781" s="2" t="s">
        <v>423</v>
      </c>
      <c r="I781" s="2" t="s">
        <v>26</v>
      </c>
      <c r="J781" s="2" t="s">
        <v>27</v>
      </c>
      <c r="K781" s="2" t="s">
        <v>28</v>
      </c>
      <c r="L781" s="2" t="s">
        <v>29</v>
      </c>
      <c r="M781" s="2" t="s">
        <v>29</v>
      </c>
      <c r="N781" s="2" t="s">
        <v>29</v>
      </c>
      <c r="O781" s="2" t="s">
        <v>29</v>
      </c>
      <c r="P781" s="2" t="s">
        <v>3147</v>
      </c>
      <c r="Q781" s="4" t="str">
        <f>HYPERLINK("http://weibo.com/2865215040/NmgFur63Q")</f>
        <v>http://weibo.com/2865215040/NmgFur63Q</v>
      </c>
      <c r="R781" s="3" t="s">
        <v>3143</v>
      </c>
      <c r="S781" s="2" t="s">
        <v>31</v>
      </c>
      <c r="T781" t="s">
        <v>32</v>
      </c>
    </row>
    <row r="782" ht="23" customHeight="1" spans="1:20">
      <c r="A782" s="2">
        <v>781</v>
      </c>
      <c r="B782" s="3" t="s">
        <v>46</v>
      </c>
      <c r="C782" s="2" t="s">
        <v>3148</v>
      </c>
      <c r="D782" s="2" t="s">
        <v>35</v>
      </c>
      <c r="E782" s="2" t="s">
        <v>22</v>
      </c>
      <c r="F782" s="2" t="s">
        <v>3149</v>
      </c>
      <c r="G782" s="2" t="s">
        <v>3150</v>
      </c>
      <c r="H782" s="2" t="s">
        <v>103</v>
      </c>
      <c r="I782" s="2" t="s">
        <v>26</v>
      </c>
      <c r="J782" s="2" t="s">
        <v>27</v>
      </c>
      <c r="K782" s="2" t="s">
        <v>28</v>
      </c>
      <c r="L782" s="2" t="s">
        <v>29</v>
      </c>
      <c r="M782" s="2" t="s">
        <v>29</v>
      </c>
      <c r="N782" s="2" t="s">
        <v>29</v>
      </c>
      <c r="O782" s="2" t="s">
        <v>29</v>
      </c>
      <c r="P782" s="2" t="s">
        <v>433</v>
      </c>
      <c r="Q782" s="4" t="str">
        <f>HYPERLINK("http://weibo.com/7529635497/NmgFkFUPW")</f>
        <v>http://weibo.com/7529635497/NmgFkFUPW</v>
      </c>
      <c r="R782" s="3" t="s">
        <v>46</v>
      </c>
      <c r="S782" s="2" t="s">
        <v>31</v>
      </c>
      <c r="T782" t="s">
        <v>32</v>
      </c>
    </row>
    <row r="783" ht="23" customHeight="1" spans="1:20">
      <c r="A783" s="2">
        <v>782</v>
      </c>
      <c r="B783" s="3" t="s">
        <v>1627</v>
      </c>
      <c r="C783" s="2" t="s">
        <v>3151</v>
      </c>
      <c r="D783" s="2" t="s">
        <v>35</v>
      </c>
      <c r="E783" s="2" t="s">
        <v>22</v>
      </c>
      <c r="F783" s="2" t="s">
        <v>3152</v>
      </c>
      <c r="G783" s="2" t="s">
        <v>3153</v>
      </c>
      <c r="H783" s="2" t="s">
        <v>128</v>
      </c>
      <c r="I783" s="2" t="s">
        <v>26</v>
      </c>
      <c r="J783" s="2" t="s">
        <v>27</v>
      </c>
      <c r="K783" s="2" t="s">
        <v>28</v>
      </c>
      <c r="L783" s="2" t="s">
        <v>29</v>
      </c>
      <c r="M783" s="2" t="s">
        <v>29</v>
      </c>
      <c r="N783" s="2" t="s">
        <v>29</v>
      </c>
      <c r="O783" s="2" t="s">
        <v>29</v>
      </c>
      <c r="P783" s="2" t="s">
        <v>1086</v>
      </c>
      <c r="Q783" s="4" t="str">
        <f>HYPERLINK("http://weibo.com/7563726353/NmgF9wH53")</f>
        <v>http://weibo.com/7563726353/NmgF9wH53</v>
      </c>
      <c r="R783" s="3" t="s">
        <v>1627</v>
      </c>
      <c r="S783" s="2" t="s">
        <v>31</v>
      </c>
      <c r="T783" t="s">
        <v>32</v>
      </c>
    </row>
    <row r="784" ht="23" customHeight="1" spans="1:20">
      <c r="A784" s="2">
        <v>783</v>
      </c>
      <c r="B784" s="3" t="s">
        <v>57</v>
      </c>
      <c r="C784" s="2" t="s">
        <v>3154</v>
      </c>
      <c r="D784" s="2" t="s">
        <v>35</v>
      </c>
      <c r="E784" s="2" t="s">
        <v>22</v>
      </c>
      <c r="F784" s="2" t="s">
        <v>3155</v>
      </c>
      <c r="G784" s="2" t="s">
        <v>3156</v>
      </c>
      <c r="H784" s="2" t="s">
        <v>44</v>
      </c>
      <c r="I784" s="2" t="s">
        <v>26</v>
      </c>
      <c r="J784" s="2" t="s">
        <v>27</v>
      </c>
      <c r="K784" s="2" t="s">
        <v>28</v>
      </c>
      <c r="L784" s="2" t="s">
        <v>29</v>
      </c>
      <c r="M784" s="2" t="s">
        <v>29</v>
      </c>
      <c r="N784" s="2" t="s">
        <v>29</v>
      </c>
      <c r="O784" s="2" t="s">
        <v>29</v>
      </c>
      <c r="P784" s="2" t="s">
        <v>433</v>
      </c>
      <c r="Q784" s="4" t="str">
        <f>HYPERLINK("http://weibo.com/7268774782/NmgD15E5w")</f>
        <v>http://weibo.com/7268774782/NmgD15E5w</v>
      </c>
      <c r="R784" s="3" t="s">
        <v>57</v>
      </c>
      <c r="S784" s="2" t="s">
        <v>31</v>
      </c>
      <c r="T784" t="s">
        <v>32</v>
      </c>
    </row>
    <row r="785" ht="23" customHeight="1" spans="1:20">
      <c r="A785" s="2">
        <v>784</v>
      </c>
      <c r="B785" s="3" t="s">
        <v>2654</v>
      </c>
      <c r="C785" s="2" t="s">
        <v>3157</v>
      </c>
      <c r="D785" s="2" t="s">
        <v>35</v>
      </c>
      <c r="E785" s="2" t="s">
        <v>22</v>
      </c>
      <c r="F785" s="2" t="s">
        <v>3158</v>
      </c>
      <c r="G785" s="2" t="s">
        <v>3159</v>
      </c>
      <c r="H785" s="2" t="s">
        <v>38</v>
      </c>
      <c r="I785" s="2" t="s">
        <v>26</v>
      </c>
      <c r="J785" s="2" t="s">
        <v>27</v>
      </c>
      <c r="K785" s="2" t="s">
        <v>28</v>
      </c>
      <c r="L785" s="2" t="s">
        <v>29</v>
      </c>
      <c r="M785" s="2" t="s">
        <v>29</v>
      </c>
      <c r="N785" s="2" t="s">
        <v>29</v>
      </c>
      <c r="O785" s="2" t="s">
        <v>29</v>
      </c>
      <c r="P785" s="2" t="s">
        <v>29</v>
      </c>
      <c r="Q785" s="4" t="str">
        <f>HYPERLINK("http://weibo.com/7417016992/NmgCzBFJc")</f>
        <v>http://weibo.com/7417016992/NmgCzBFJc</v>
      </c>
      <c r="R785" s="3" t="s">
        <v>2654</v>
      </c>
      <c r="S785" s="2" t="s">
        <v>31</v>
      </c>
      <c r="T785" t="s">
        <v>32</v>
      </c>
    </row>
    <row r="786" ht="23" customHeight="1" spans="1:20">
      <c r="A786" s="2">
        <v>785</v>
      </c>
      <c r="B786" s="3" t="s">
        <v>3160</v>
      </c>
      <c r="C786" s="2" t="s">
        <v>3161</v>
      </c>
      <c r="D786" s="2" t="s">
        <v>21</v>
      </c>
      <c r="E786" s="2" t="s">
        <v>22</v>
      </c>
      <c r="F786" s="2" t="s">
        <v>3162</v>
      </c>
      <c r="G786" s="2" t="s">
        <v>3163</v>
      </c>
      <c r="H786" s="2" t="s">
        <v>103</v>
      </c>
      <c r="I786" s="2" t="s">
        <v>26</v>
      </c>
      <c r="J786" s="2" t="s">
        <v>27</v>
      </c>
      <c r="K786" s="2" t="s">
        <v>28</v>
      </c>
      <c r="L786" s="2" t="s">
        <v>29</v>
      </c>
      <c r="M786" s="2" t="s">
        <v>29</v>
      </c>
      <c r="N786" s="2" t="s">
        <v>29</v>
      </c>
      <c r="O786" s="2" t="s">
        <v>29</v>
      </c>
      <c r="P786" s="2" t="s">
        <v>3164</v>
      </c>
      <c r="Q786" s="4" t="str">
        <f>HYPERLINK("http://weibo.com/5238766068/NmgC64XDG")</f>
        <v>http://weibo.com/5238766068/NmgC64XDG</v>
      </c>
      <c r="R786" s="3" t="s">
        <v>3160</v>
      </c>
      <c r="S786" s="2" t="s">
        <v>31</v>
      </c>
      <c r="T786" t="s">
        <v>32</v>
      </c>
    </row>
    <row r="787" ht="23" customHeight="1" spans="1:20">
      <c r="A787" s="2">
        <v>786</v>
      </c>
      <c r="B787" s="3" t="s">
        <v>3165</v>
      </c>
      <c r="C787" s="2" t="s">
        <v>3166</v>
      </c>
      <c r="D787" s="2" t="s">
        <v>35</v>
      </c>
      <c r="E787" s="2" t="s">
        <v>22</v>
      </c>
      <c r="F787" s="2" t="s">
        <v>3167</v>
      </c>
      <c r="G787" s="2" t="s">
        <v>3168</v>
      </c>
      <c r="H787" s="2" t="s">
        <v>376</v>
      </c>
      <c r="I787" s="2" t="s">
        <v>26</v>
      </c>
      <c r="J787" s="2" t="s">
        <v>27</v>
      </c>
      <c r="K787" s="2" t="s">
        <v>28</v>
      </c>
      <c r="L787" s="2" t="s">
        <v>29</v>
      </c>
      <c r="M787" s="2" t="s">
        <v>29</v>
      </c>
      <c r="N787" s="2" t="s">
        <v>29</v>
      </c>
      <c r="O787" s="2" t="s">
        <v>29</v>
      </c>
      <c r="P787" s="2" t="s">
        <v>98</v>
      </c>
      <c r="Q787" s="4" t="str">
        <f>HYPERLINK("http://weibo.com/7270919857/NmgBNfIKH")</f>
        <v>http://weibo.com/7270919857/NmgBNfIKH</v>
      </c>
      <c r="R787" s="3" t="s">
        <v>3165</v>
      </c>
      <c r="S787" s="2" t="s">
        <v>31</v>
      </c>
      <c r="T787" t="s">
        <v>32</v>
      </c>
    </row>
    <row r="788" ht="23" customHeight="1" spans="1:20">
      <c r="A788" s="2">
        <v>787</v>
      </c>
      <c r="B788" s="3" t="s">
        <v>3169</v>
      </c>
      <c r="C788" s="2" t="s">
        <v>3170</v>
      </c>
      <c r="D788" s="2" t="s">
        <v>35</v>
      </c>
      <c r="E788" s="2" t="s">
        <v>22</v>
      </c>
      <c r="F788" s="2" t="s">
        <v>3171</v>
      </c>
      <c r="G788" s="2" t="s">
        <v>3172</v>
      </c>
      <c r="H788" s="2" t="s">
        <v>25</v>
      </c>
      <c r="I788" s="2" t="s">
        <v>26</v>
      </c>
      <c r="J788" s="2" t="s">
        <v>27</v>
      </c>
      <c r="K788" s="2" t="s">
        <v>28</v>
      </c>
      <c r="L788" s="2" t="s">
        <v>29</v>
      </c>
      <c r="M788" s="2" t="s">
        <v>29</v>
      </c>
      <c r="N788" s="2" t="s">
        <v>29</v>
      </c>
      <c r="O788" s="2" t="s">
        <v>29</v>
      </c>
      <c r="P788" s="2" t="s">
        <v>1569</v>
      </c>
      <c r="Q788" s="4" t="str">
        <f>HYPERLINK("http://weibo.com/6556565602/NmgBxdV9F")</f>
        <v>http://weibo.com/6556565602/NmgBxdV9F</v>
      </c>
      <c r="R788" s="3" t="s">
        <v>3169</v>
      </c>
      <c r="S788" s="2" t="s">
        <v>31</v>
      </c>
      <c r="T788" t="s">
        <v>32</v>
      </c>
    </row>
    <row r="789" ht="23" customHeight="1" spans="1:20">
      <c r="A789" s="2">
        <v>788</v>
      </c>
      <c r="B789" s="3" t="s">
        <v>3173</v>
      </c>
      <c r="C789" s="2" t="s">
        <v>3174</v>
      </c>
      <c r="D789" s="2" t="s">
        <v>21</v>
      </c>
      <c r="E789" s="2" t="s">
        <v>22</v>
      </c>
      <c r="F789" s="2" t="s">
        <v>3175</v>
      </c>
      <c r="G789" s="2" t="s">
        <v>3176</v>
      </c>
      <c r="H789" s="2" t="s">
        <v>80</v>
      </c>
      <c r="I789" s="2" t="s">
        <v>26</v>
      </c>
      <c r="J789" s="2" t="s">
        <v>27</v>
      </c>
      <c r="K789" s="2" t="s">
        <v>28</v>
      </c>
      <c r="L789" s="2" t="s">
        <v>29</v>
      </c>
      <c r="M789" s="2" t="s">
        <v>29</v>
      </c>
      <c r="N789" s="2" t="s">
        <v>29</v>
      </c>
      <c r="O789" s="2" t="s">
        <v>29</v>
      </c>
      <c r="P789" s="2" t="s">
        <v>1011</v>
      </c>
      <c r="Q789" s="4" t="str">
        <f>HYPERLINK("http://weibo.com/7072317632/NmgBwyY4F")</f>
        <v>http://weibo.com/7072317632/NmgBwyY4F</v>
      </c>
      <c r="R789" s="3" t="s">
        <v>3173</v>
      </c>
      <c r="S789" s="2" t="s">
        <v>31</v>
      </c>
      <c r="T789" t="s">
        <v>32</v>
      </c>
    </row>
    <row r="790" ht="23" customHeight="1" spans="1:20">
      <c r="A790" s="2">
        <v>789</v>
      </c>
      <c r="B790" s="3" t="s">
        <v>1201</v>
      </c>
      <c r="C790" s="2" t="s">
        <v>3177</v>
      </c>
      <c r="D790" s="2" t="s">
        <v>35</v>
      </c>
      <c r="E790" s="2" t="s">
        <v>22</v>
      </c>
      <c r="F790" s="2" t="s">
        <v>3178</v>
      </c>
      <c r="G790" s="2" t="s">
        <v>3179</v>
      </c>
      <c r="H790" s="2" t="s">
        <v>2693</v>
      </c>
      <c r="I790" s="2" t="s">
        <v>26</v>
      </c>
      <c r="J790" s="2" t="s">
        <v>27</v>
      </c>
      <c r="K790" s="2" t="s">
        <v>28</v>
      </c>
      <c r="L790" s="2" t="s">
        <v>29</v>
      </c>
      <c r="M790" s="2" t="s">
        <v>29</v>
      </c>
      <c r="N790" s="2" t="s">
        <v>29</v>
      </c>
      <c r="O790" s="2" t="s">
        <v>29</v>
      </c>
      <c r="P790" s="2" t="s">
        <v>1011</v>
      </c>
      <c r="Q790" s="4" t="str">
        <f>HYPERLINK("http://weibo.com/6072141086/NmgBv7E1r")</f>
        <v>http://weibo.com/6072141086/NmgBv7E1r</v>
      </c>
      <c r="R790" s="3" t="s">
        <v>1201</v>
      </c>
      <c r="S790" s="2" t="s">
        <v>31</v>
      </c>
      <c r="T790" t="s">
        <v>32</v>
      </c>
    </row>
    <row r="791" ht="23" customHeight="1" spans="1:20">
      <c r="A791" s="2">
        <v>790</v>
      </c>
      <c r="B791" s="3" t="s">
        <v>3180</v>
      </c>
      <c r="C791" s="2" t="s">
        <v>3181</v>
      </c>
      <c r="D791" s="2" t="s">
        <v>21</v>
      </c>
      <c r="E791" s="2" t="s">
        <v>22</v>
      </c>
      <c r="F791" s="2" t="s">
        <v>3182</v>
      </c>
      <c r="G791" s="2" t="s">
        <v>3183</v>
      </c>
      <c r="H791" s="2" t="s">
        <v>38</v>
      </c>
      <c r="I791" s="2" t="s">
        <v>26</v>
      </c>
      <c r="J791" s="2" t="s">
        <v>27</v>
      </c>
      <c r="K791" s="2" t="s">
        <v>28</v>
      </c>
      <c r="L791" s="2" t="s">
        <v>29</v>
      </c>
      <c r="M791" s="2" t="s">
        <v>29</v>
      </c>
      <c r="N791" s="2" t="s">
        <v>29</v>
      </c>
      <c r="O791" s="2" t="s">
        <v>29</v>
      </c>
      <c r="P791" s="2" t="s">
        <v>3184</v>
      </c>
      <c r="Q791" s="4" t="str">
        <f>HYPERLINK("http://weibo.com/5173146330/NmgAuzpE8")</f>
        <v>http://weibo.com/5173146330/NmgAuzpE8</v>
      </c>
      <c r="R791" s="3" t="s">
        <v>3180</v>
      </c>
      <c r="S791" s="2" t="s">
        <v>31</v>
      </c>
      <c r="T791" t="s">
        <v>32</v>
      </c>
    </row>
    <row r="792" ht="23" customHeight="1" spans="1:20">
      <c r="A792" s="2">
        <v>791</v>
      </c>
      <c r="B792" s="3" t="s">
        <v>46</v>
      </c>
      <c r="C792" s="2" t="s">
        <v>3185</v>
      </c>
      <c r="D792" s="2" t="s">
        <v>35</v>
      </c>
      <c r="E792" s="2" t="s">
        <v>22</v>
      </c>
      <c r="F792" s="2" t="s">
        <v>3186</v>
      </c>
      <c r="G792" s="2" t="s">
        <v>3187</v>
      </c>
      <c r="H792" s="2" t="s">
        <v>103</v>
      </c>
      <c r="I792" s="2" t="s">
        <v>26</v>
      </c>
      <c r="J792" s="2" t="s">
        <v>27</v>
      </c>
      <c r="K792" s="2" t="s">
        <v>28</v>
      </c>
      <c r="L792" s="2" t="s">
        <v>29</v>
      </c>
      <c r="M792" s="2" t="s">
        <v>29</v>
      </c>
      <c r="N792" s="2" t="s">
        <v>29</v>
      </c>
      <c r="O792" s="2" t="s">
        <v>29</v>
      </c>
      <c r="P792" s="2" t="s">
        <v>1350</v>
      </c>
      <c r="Q792" s="4" t="str">
        <f>HYPERLINK("http://weibo.com/3209107912/NmgAq34d8")</f>
        <v>http://weibo.com/3209107912/NmgAq34d8</v>
      </c>
      <c r="R792" s="3" t="s">
        <v>46</v>
      </c>
      <c r="S792" s="2" t="s">
        <v>31</v>
      </c>
      <c r="T792" t="s">
        <v>32</v>
      </c>
    </row>
    <row r="793" ht="23" customHeight="1" spans="1:20">
      <c r="A793" s="2">
        <v>792</v>
      </c>
      <c r="B793" s="3" t="s">
        <v>3188</v>
      </c>
      <c r="C793" s="2" t="s">
        <v>3189</v>
      </c>
      <c r="D793" s="2" t="s">
        <v>35</v>
      </c>
      <c r="E793" s="2" t="s">
        <v>22</v>
      </c>
      <c r="F793" s="2" t="s">
        <v>3190</v>
      </c>
      <c r="G793" s="2" t="s">
        <v>3191</v>
      </c>
      <c r="H793" s="2" t="s">
        <v>211</v>
      </c>
      <c r="I793" s="2" t="s">
        <v>26</v>
      </c>
      <c r="J793" s="2" t="s">
        <v>27</v>
      </c>
      <c r="K793" s="2" t="s">
        <v>28</v>
      </c>
      <c r="L793" s="2" t="s">
        <v>29</v>
      </c>
      <c r="M793" s="2" t="s">
        <v>29</v>
      </c>
      <c r="N793" s="2" t="s">
        <v>29</v>
      </c>
      <c r="O793" s="2" t="s">
        <v>29</v>
      </c>
      <c r="P793" s="2" t="s">
        <v>300</v>
      </c>
      <c r="Q793" s="4" t="str">
        <f>HYPERLINK("http://weibo.com/6116602373/NmgzI2tRn")</f>
        <v>http://weibo.com/6116602373/NmgzI2tRn</v>
      </c>
      <c r="R793" s="3" t="s">
        <v>3188</v>
      </c>
      <c r="S793" s="2" t="s">
        <v>31</v>
      </c>
      <c r="T793" t="s">
        <v>32</v>
      </c>
    </row>
    <row r="794" ht="23" customHeight="1" spans="1:20">
      <c r="A794" s="2">
        <v>793</v>
      </c>
      <c r="B794" s="3" t="s">
        <v>2654</v>
      </c>
      <c r="C794" s="2" t="s">
        <v>3192</v>
      </c>
      <c r="D794" s="2" t="s">
        <v>35</v>
      </c>
      <c r="E794" s="2" t="s">
        <v>22</v>
      </c>
      <c r="F794" s="2" t="s">
        <v>3193</v>
      </c>
      <c r="G794" s="2" t="s">
        <v>3194</v>
      </c>
      <c r="H794" s="2" t="s">
        <v>205</v>
      </c>
      <c r="I794" s="2" t="s">
        <v>26</v>
      </c>
      <c r="J794" s="2" t="s">
        <v>27</v>
      </c>
      <c r="K794" s="2" t="s">
        <v>28</v>
      </c>
      <c r="L794" s="2" t="s">
        <v>29</v>
      </c>
      <c r="M794" s="2" t="s">
        <v>29</v>
      </c>
      <c r="N794" s="2" t="s">
        <v>29</v>
      </c>
      <c r="O794" s="2" t="s">
        <v>29</v>
      </c>
      <c r="P794" s="2" t="s">
        <v>1414</v>
      </c>
      <c r="Q794" s="4" t="str">
        <f>HYPERLINK("http://weibo.com/1069054561/NmgzGdObd")</f>
        <v>http://weibo.com/1069054561/NmgzGdObd</v>
      </c>
      <c r="R794" s="3" t="s">
        <v>2654</v>
      </c>
      <c r="S794" s="2" t="s">
        <v>31</v>
      </c>
      <c r="T794" t="s">
        <v>32</v>
      </c>
    </row>
    <row r="795" ht="23" customHeight="1" spans="1:20">
      <c r="A795" s="2">
        <v>794</v>
      </c>
      <c r="B795" s="3" t="s">
        <v>3195</v>
      </c>
      <c r="C795" s="2" t="s">
        <v>3196</v>
      </c>
      <c r="D795" s="2" t="s">
        <v>21</v>
      </c>
      <c r="E795" s="2" t="s">
        <v>22</v>
      </c>
      <c r="F795" s="2" t="s">
        <v>3197</v>
      </c>
      <c r="G795" s="2" t="s">
        <v>3198</v>
      </c>
      <c r="H795" s="2" t="s">
        <v>717</v>
      </c>
      <c r="I795" s="2" t="s">
        <v>26</v>
      </c>
      <c r="J795" s="2" t="s">
        <v>27</v>
      </c>
      <c r="K795" s="2" t="s">
        <v>28</v>
      </c>
      <c r="L795" s="2" t="s">
        <v>29</v>
      </c>
      <c r="M795" s="2" t="s">
        <v>29</v>
      </c>
      <c r="N795" s="2" t="s">
        <v>29</v>
      </c>
      <c r="O795" s="2" t="s">
        <v>29</v>
      </c>
      <c r="P795" s="2" t="s">
        <v>29</v>
      </c>
      <c r="Q795" s="4" t="str">
        <f>HYPERLINK("http://weibo.com/7606531363/NmgztzHNR")</f>
        <v>http://weibo.com/7606531363/NmgztzHNR</v>
      </c>
      <c r="R795" s="3" t="s">
        <v>3195</v>
      </c>
      <c r="S795" s="2" t="s">
        <v>31</v>
      </c>
      <c r="T795" t="s">
        <v>32</v>
      </c>
    </row>
    <row r="796" ht="23" customHeight="1" spans="1:20">
      <c r="A796" s="2">
        <v>795</v>
      </c>
      <c r="B796" s="3" t="s">
        <v>2654</v>
      </c>
      <c r="C796" s="2" t="s">
        <v>3199</v>
      </c>
      <c r="D796" s="2" t="s">
        <v>35</v>
      </c>
      <c r="E796" s="2" t="s">
        <v>22</v>
      </c>
      <c r="F796" s="2" t="s">
        <v>3200</v>
      </c>
      <c r="G796" s="2" t="s">
        <v>3201</v>
      </c>
      <c r="H796" s="2" t="s">
        <v>176</v>
      </c>
      <c r="I796" s="2" t="s">
        <v>26</v>
      </c>
      <c r="J796" s="2" t="s">
        <v>27</v>
      </c>
      <c r="K796" s="2" t="s">
        <v>28</v>
      </c>
      <c r="L796" s="2" t="s">
        <v>29</v>
      </c>
      <c r="M796" s="2" t="s">
        <v>29</v>
      </c>
      <c r="N796" s="2" t="s">
        <v>29</v>
      </c>
      <c r="O796" s="2" t="s">
        <v>29</v>
      </c>
      <c r="P796" s="2" t="s">
        <v>329</v>
      </c>
      <c r="Q796" s="4" t="str">
        <f>HYPERLINK("http://weibo.com/5379144307/NmgzpofOQ")</f>
        <v>http://weibo.com/5379144307/NmgzpofOQ</v>
      </c>
      <c r="R796" s="3" t="s">
        <v>2654</v>
      </c>
      <c r="S796" s="2" t="s">
        <v>31</v>
      </c>
      <c r="T796" t="s">
        <v>32</v>
      </c>
    </row>
    <row r="797" ht="23" customHeight="1" spans="1:20">
      <c r="A797" s="2">
        <v>796</v>
      </c>
      <c r="B797" s="3" t="s">
        <v>887</v>
      </c>
      <c r="C797" s="2" t="s">
        <v>3202</v>
      </c>
      <c r="D797" s="2" t="s">
        <v>35</v>
      </c>
      <c r="E797" s="2" t="s">
        <v>22</v>
      </c>
      <c r="F797" s="2" t="s">
        <v>3203</v>
      </c>
      <c r="G797" s="2" t="s">
        <v>3204</v>
      </c>
      <c r="H797" s="2" t="s">
        <v>154</v>
      </c>
      <c r="I797" s="2" t="s">
        <v>26</v>
      </c>
      <c r="J797" s="2" t="s">
        <v>27</v>
      </c>
      <c r="K797" s="2" t="s">
        <v>28</v>
      </c>
      <c r="L797" s="2" t="s">
        <v>29</v>
      </c>
      <c r="M797" s="2" t="s">
        <v>29</v>
      </c>
      <c r="N797" s="2" t="s">
        <v>29</v>
      </c>
      <c r="O797" s="2" t="s">
        <v>29</v>
      </c>
      <c r="P797" s="2" t="s">
        <v>3205</v>
      </c>
      <c r="Q797" s="4" t="str">
        <f>HYPERLINK("http://weibo.com/6329630074/NmgyAxBRO")</f>
        <v>http://weibo.com/6329630074/NmgyAxBRO</v>
      </c>
      <c r="R797" s="3" t="s">
        <v>887</v>
      </c>
      <c r="S797" s="2" t="s">
        <v>31</v>
      </c>
      <c r="T797" t="s">
        <v>32</v>
      </c>
    </row>
    <row r="798" ht="23" customHeight="1" spans="1:20">
      <c r="A798" s="2">
        <v>797</v>
      </c>
      <c r="B798" s="3" t="s">
        <v>1201</v>
      </c>
      <c r="C798" s="2" t="s">
        <v>3206</v>
      </c>
      <c r="D798" s="2" t="s">
        <v>35</v>
      </c>
      <c r="E798" s="2" t="s">
        <v>22</v>
      </c>
      <c r="F798" s="2" t="s">
        <v>3207</v>
      </c>
      <c r="G798" s="2" t="s">
        <v>3208</v>
      </c>
      <c r="H798" s="2" t="s">
        <v>423</v>
      </c>
      <c r="I798" s="2" t="s">
        <v>26</v>
      </c>
      <c r="J798" s="2" t="s">
        <v>27</v>
      </c>
      <c r="K798" s="2" t="s">
        <v>28</v>
      </c>
      <c r="L798" s="2" t="s">
        <v>29</v>
      </c>
      <c r="M798" s="2" t="s">
        <v>29</v>
      </c>
      <c r="N798" s="2" t="s">
        <v>29</v>
      </c>
      <c r="O798" s="2" t="s">
        <v>29</v>
      </c>
      <c r="P798" s="2" t="s">
        <v>3209</v>
      </c>
      <c r="Q798" s="4" t="str">
        <f>HYPERLINK("http://weibo.com/3888490263/Nmgy9aso8")</f>
        <v>http://weibo.com/3888490263/Nmgy9aso8</v>
      </c>
      <c r="R798" s="3" t="s">
        <v>1201</v>
      </c>
      <c r="S798" s="2" t="s">
        <v>31</v>
      </c>
      <c r="T798" t="s">
        <v>32</v>
      </c>
    </row>
    <row r="799" ht="23" customHeight="1" spans="1:20">
      <c r="A799" s="2">
        <v>798</v>
      </c>
      <c r="B799" s="3" t="s">
        <v>3210</v>
      </c>
      <c r="C799" s="2" t="s">
        <v>3211</v>
      </c>
      <c r="D799" s="2" t="s">
        <v>21</v>
      </c>
      <c r="E799" s="2" t="s">
        <v>22</v>
      </c>
      <c r="F799" s="2" t="s">
        <v>3212</v>
      </c>
      <c r="G799" s="2" t="s">
        <v>3213</v>
      </c>
      <c r="H799" s="2" t="s">
        <v>80</v>
      </c>
      <c r="I799" s="2" t="s">
        <v>26</v>
      </c>
      <c r="J799" s="2" t="s">
        <v>27</v>
      </c>
      <c r="K799" s="2" t="s">
        <v>28</v>
      </c>
      <c r="L799" s="2" t="s">
        <v>29</v>
      </c>
      <c r="M799" s="2" t="s">
        <v>29</v>
      </c>
      <c r="N799" s="2" t="s">
        <v>29</v>
      </c>
      <c r="O799" s="2" t="s">
        <v>29</v>
      </c>
      <c r="P799" s="2" t="s">
        <v>1155</v>
      </c>
      <c r="Q799" s="4" t="str">
        <f>HYPERLINK("http://weibo.com/6264139912/NmgxZ8M3I")</f>
        <v>http://weibo.com/6264139912/NmgxZ8M3I</v>
      </c>
      <c r="R799" s="3" t="s">
        <v>3210</v>
      </c>
      <c r="S799" s="2" t="s">
        <v>31</v>
      </c>
      <c r="T799" t="s">
        <v>32</v>
      </c>
    </row>
    <row r="800" ht="23" customHeight="1" spans="1:20">
      <c r="A800" s="2">
        <v>799</v>
      </c>
      <c r="B800" s="3" t="s">
        <v>1201</v>
      </c>
      <c r="C800" s="2" t="s">
        <v>3214</v>
      </c>
      <c r="D800" s="2" t="s">
        <v>35</v>
      </c>
      <c r="E800" s="2" t="s">
        <v>22</v>
      </c>
      <c r="F800" s="2" t="s">
        <v>3215</v>
      </c>
      <c r="G800" s="2" t="s">
        <v>3216</v>
      </c>
      <c r="H800" s="2" t="s">
        <v>97</v>
      </c>
      <c r="I800" s="2" t="s">
        <v>26</v>
      </c>
      <c r="J800" s="2" t="s">
        <v>27</v>
      </c>
      <c r="K800" s="2" t="s">
        <v>28</v>
      </c>
      <c r="L800" s="2" t="s">
        <v>29</v>
      </c>
      <c r="M800" s="2" t="s">
        <v>29</v>
      </c>
      <c r="N800" s="2" t="s">
        <v>29</v>
      </c>
      <c r="O800" s="2" t="s">
        <v>29</v>
      </c>
      <c r="P800" s="2" t="s">
        <v>2057</v>
      </c>
      <c r="Q800" s="4" t="str">
        <f>HYPERLINK("http://weibo.com/6386652912/NmgxOtgzX")</f>
        <v>http://weibo.com/6386652912/NmgxOtgzX</v>
      </c>
      <c r="R800" s="3" t="s">
        <v>1201</v>
      </c>
      <c r="S800" s="2" t="s">
        <v>31</v>
      </c>
      <c r="T800" t="s">
        <v>32</v>
      </c>
    </row>
    <row r="801" ht="23" customHeight="1" spans="1:20">
      <c r="A801" s="2">
        <v>800</v>
      </c>
      <c r="B801" s="3" t="s">
        <v>57</v>
      </c>
      <c r="C801" s="2" t="s">
        <v>3217</v>
      </c>
      <c r="D801" s="2" t="s">
        <v>35</v>
      </c>
      <c r="E801" s="2" t="s">
        <v>22</v>
      </c>
      <c r="F801" s="2" t="s">
        <v>3218</v>
      </c>
      <c r="G801" s="2" t="s">
        <v>3219</v>
      </c>
      <c r="H801" s="2" t="s">
        <v>205</v>
      </c>
      <c r="I801" s="2" t="s">
        <v>26</v>
      </c>
      <c r="J801" s="2" t="s">
        <v>27</v>
      </c>
      <c r="K801" s="2" t="s">
        <v>28</v>
      </c>
      <c r="L801" s="2" t="s">
        <v>29</v>
      </c>
      <c r="M801" s="2" t="s">
        <v>29</v>
      </c>
      <c r="N801" s="2" t="s">
        <v>29</v>
      </c>
      <c r="O801" s="2" t="s">
        <v>29</v>
      </c>
      <c r="P801" s="2" t="s">
        <v>250</v>
      </c>
      <c r="Q801" s="4" t="str">
        <f>HYPERLINK("http://weibo.com/5493869657/NmgxFDvWR")</f>
        <v>http://weibo.com/5493869657/NmgxFDvWR</v>
      </c>
      <c r="R801" s="3" t="s">
        <v>57</v>
      </c>
      <c r="S801" s="2" t="s">
        <v>31</v>
      </c>
      <c r="T801" t="s">
        <v>32</v>
      </c>
    </row>
    <row r="802" ht="23" customHeight="1" spans="1:20">
      <c r="A802" s="2">
        <v>801</v>
      </c>
      <c r="B802" s="3" t="s">
        <v>1283</v>
      </c>
      <c r="C802" s="2" t="s">
        <v>3220</v>
      </c>
      <c r="D802" s="2" t="s">
        <v>35</v>
      </c>
      <c r="E802" s="2" t="s">
        <v>22</v>
      </c>
      <c r="F802" s="2" t="s">
        <v>3221</v>
      </c>
      <c r="G802" s="2" t="s">
        <v>3222</v>
      </c>
      <c r="H802" s="2" t="s">
        <v>38</v>
      </c>
      <c r="I802" s="2" t="s">
        <v>26</v>
      </c>
      <c r="J802" s="2" t="s">
        <v>27</v>
      </c>
      <c r="K802" s="2" t="s">
        <v>28</v>
      </c>
      <c r="L802" s="2" t="s">
        <v>29</v>
      </c>
      <c r="M802" s="2" t="s">
        <v>29</v>
      </c>
      <c r="N802" s="2" t="s">
        <v>29</v>
      </c>
      <c r="O802" s="2" t="s">
        <v>29</v>
      </c>
      <c r="P802" s="2" t="s">
        <v>3223</v>
      </c>
      <c r="Q802" s="4" t="str">
        <f>HYPERLINK("http://weibo.com/1656101270/Nmgxc3v4U")</f>
        <v>http://weibo.com/1656101270/Nmgxc3v4U</v>
      </c>
      <c r="R802" s="3" t="s">
        <v>1283</v>
      </c>
      <c r="S802" s="2" t="s">
        <v>31</v>
      </c>
      <c r="T802" t="s">
        <v>32</v>
      </c>
    </row>
    <row r="803" ht="23" customHeight="1" spans="1:20">
      <c r="A803" s="2">
        <v>802</v>
      </c>
      <c r="B803" s="3" t="s">
        <v>2654</v>
      </c>
      <c r="C803" s="2" t="s">
        <v>3224</v>
      </c>
      <c r="D803" s="2" t="s">
        <v>35</v>
      </c>
      <c r="E803" s="2" t="s">
        <v>22</v>
      </c>
      <c r="F803" s="2" t="s">
        <v>3225</v>
      </c>
      <c r="G803" s="2" t="s">
        <v>3226</v>
      </c>
      <c r="H803" s="2" t="s">
        <v>154</v>
      </c>
      <c r="I803" s="2" t="s">
        <v>26</v>
      </c>
      <c r="J803" s="2" t="s">
        <v>27</v>
      </c>
      <c r="K803" s="2" t="s">
        <v>28</v>
      </c>
      <c r="L803" s="2" t="s">
        <v>29</v>
      </c>
      <c r="M803" s="2" t="s">
        <v>29</v>
      </c>
      <c r="N803" s="2" t="s">
        <v>29</v>
      </c>
      <c r="O803" s="2" t="s">
        <v>29</v>
      </c>
      <c r="P803" s="2" t="s">
        <v>363</v>
      </c>
      <c r="Q803" s="4" t="str">
        <f>HYPERLINK("http://weibo.com/6011036268/NmgwHkBS4")</f>
        <v>http://weibo.com/6011036268/NmgwHkBS4</v>
      </c>
      <c r="R803" s="3" t="s">
        <v>2654</v>
      </c>
      <c r="S803" s="2" t="s">
        <v>31</v>
      </c>
      <c r="T803" t="s">
        <v>32</v>
      </c>
    </row>
    <row r="804" ht="23" customHeight="1" spans="1:20">
      <c r="A804" s="2">
        <v>803</v>
      </c>
      <c r="B804" s="3" t="s">
        <v>2654</v>
      </c>
      <c r="C804" s="2" t="s">
        <v>3227</v>
      </c>
      <c r="D804" s="2" t="s">
        <v>35</v>
      </c>
      <c r="E804" s="2" t="s">
        <v>22</v>
      </c>
      <c r="F804" s="2" t="s">
        <v>3228</v>
      </c>
      <c r="G804" s="2" t="s">
        <v>3229</v>
      </c>
      <c r="H804" s="2" t="s">
        <v>205</v>
      </c>
      <c r="I804" s="2" t="s">
        <v>26</v>
      </c>
      <c r="J804" s="2" t="s">
        <v>27</v>
      </c>
      <c r="K804" s="2" t="s">
        <v>28</v>
      </c>
      <c r="L804" s="2" t="s">
        <v>29</v>
      </c>
      <c r="M804" s="2" t="s">
        <v>29</v>
      </c>
      <c r="N804" s="2" t="s">
        <v>29</v>
      </c>
      <c r="O804" s="2" t="s">
        <v>29</v>
      </c>
      <c r="P804" s="2" t="s">
        <v>30</v>
      </c>
      <c r="Q804" s="4" t="str">
        <f>HYPERLINK("http://weibo.com/1761239301/Nmgwxk26L")</f>
        <v>http://weibo.com/1761239301/Nmgwxk26L</v>
      </c>
      <c r="R804" s="3" t="s">
        <v>2654</v>
      </c>
      <c r="S804" s="2" t="s">
        <v>31</v>
      </c>
      <c r="T804" t="s">
        <v>32</v>
      </c>
    </row>
    <row r="805" ht="23" customHeight="1" spans="1:20">
      <c r="A805" s="2">
        <v>804</v>
      </c>
      <c r="B805" s="3" t="s">
        <v>3230</v>
      </c>
      <c r="C805" s="2" t="s">
        <v>3231</v>
      </c>
      <c r="D805" s="2" t="s">
        <v>21</v>
      </c>
      <c r="E805" s="2" t="s">
        <v>22</v>
      </c>
      <c r="F805" s="2" t="s">
        <v>3232</v>
      </c>
      <c r="G805" s="2" t="s">
        <v>3233</v>
      </c>
      <c r="H805" s="2" t="s">
        <v>717</v>
      </c>
      <c r="I805" s="2" t="s">
        <v>26</v>
      </c>
      <c r="J805" s="2" t="s">
        <v>27</v>
      </c>
      <c r="K805" s="2" t="s">
        <v>28</v>
      </c>
      <c r="L805" s="2" t="s">
        <v>29</v>
      </c>
      <c r="M805" s="2" t="s">
        <v>29</v>
      </c>
      <c r="N805" s="2" t="s">
        <v>29</v>
      </c>
      <c r="O805" s="2" t="s">
        <v>29</v>
      </c>
      <c r="P805" s="2" t="s">
        <v>3234</v>
      </c>
      <c r="Q805" s="4" t="str">
        <f>HYPERLINK("http://weibo.com/7834350479/Nmgwr3oQo")</f>
        <v>http://weibo.com/7834350479/Nmgwr3oQo</v>
      </c>
      <c r="R805" s="3" t="s">
        <v>3230</v>
      </c>
      <c r="S805" s="2" t="s">
        <v>31</v>
      </c>
      <c r="T805" t="s">
        <v>32</v>
      </c>
    </row>
    <row r="806" ht="23" customHeight="1" spans="1:20">
      <c r="A806" s="2">
        <v>805</v>
      </c>
      <c r="B806" s="3" t="s">
        <v>1201</v>
      </c>
      <c r="C806" s="2" t="s">
        <v>3235</v>
      </c>
      <c r="D806" s="2" t="s">
        <v>35</v>
      </c>
      <c r="E806" s="2" t="s">
        <v>22</v>
      </c>
      <c r="F806" s="2" t="s">
        <v>3236</v>
      </c>
      <c r="G806" s="2" t="s">
        <v>3237</v>
      </c>
      <c r="H806" s="2" t="s">
        <v>44</v>
      </c>
      <c r="I806" s="2" t="s">
        <v>26</v>
      </c>
      <c r="J806" s="2" t="s">
        <v>27</v>
      </c>
      <c r="K806" s="2" t="s">
        <v>28</v>
      </c>
      <c r="L806" s="2" t="s">
        <v>29</v>
      </c>
      <c r="M806" s="2" t="s">
        <v>29</v>
      </c>
      <c r="N806" s="2" t="s">
        <v>29</v>
      </c>
      <c r="O806" s="2" t="s">
        <v>29</v>
      </c>
      <c r="P806" s="2" t="s">
        <v>3238</v>
      </c>
      <c r="Q806" s="4" t="str">
        <f>HYPERLINK("http://weibo.com/5926382844/Nmgwj5NQG")</f>
        <v>http://weibo.com/5926382844/Nmgwj5NQG</v>
      </c>
      <c r="R806" s="3" t="s">
        <v>1201</v>
      </c>
      <c r="S806" s="2" t="s">
        <v>31</v>
      </c>
      <c r="T806" t="s">
        <v>32</v>
      </c>
    </row>
    <row r="807" ht="23" customHeight="1" spans="1:20">
      <c r="A807" s="2">
        <v>806</v>
      </c>
      <c r="B807" s="3" t="s">
        <v>691</v>
      </c>
      <c r="C807" s="2" t="s">
        <v>3239</v>
      </c>
      <c r="D807" s="2" t="s">
        <v>35</v>
      </c>
      <c r="E807" s="2" t="s">
        <v>22</v>
      </c>
      <c r="F807" s="2" t="s">
        <v>3240</v>
      </c>
      <c r="G807" s="2" t="s">
        <v>3241</v>
      </c>
      <c r="H807" s="2" t="s">
        <v>205</v>
      </c>
      <c r="I807" s="2" t="s">
        <v>26</v>
      </c>
      <c r="J807" s="2" t="s">
        <v>27</v>
      </c>
      <c r="K807" s="2" t="s">
        <v>28</v>
      </c>
      <c r="L807" s="2" t="s">
        <v>29</v>
      </c>
      <c r="M807" s="2" t="s">
        <v>29</v>
      </c>
      <c r="N807" s="2" t="s">
        <v>29</v>
      </c>
      <c r="O807" s="2" t="s">
        <v>29</v>
      </c>
      <c r="P807" s="2" t="s">
        <v>2448</v>
      </c>
      <c r="Q807" s="4" t="str">
        <f>HYPERLINK("http://weibo.com/6355662116/NmgvqDYE4")</f>
        <v>http://weibo.com/6355662116/NmgvqDYE4</v>
      </c>
      <c r="R807" s="3" t="s">
        <v>691</v>
      </c>
      <c r="S807" s="2" t="s">
        <v>31</v>
      </c>
      <c r="T807" t="s">
        <v>32</v>
      </c>
    </row>
    <row r="808" ht="23" customHeight="1" spans="1:20">
      <c r="A808" s="2">
        <v>807</v>
      </c>
      <c r="B808" s="3" t="s">
        <v>150</v>
      </c>
      <c r="C808" s="2" t="s">
        <v>3242</v>
      </c>
      <c r="D808" s="2" t="s">
        <v>35</v>
      </c>
      <c r="E808" s="2" t="s">
        <v>22</v>
      </c>
      <c r="F808" s="2" t="s">
        <v>3243</v>
      </c>
      <c r="G808" s="2" t="s">
        <v>3244</v>
      </c>
      <c r="H808" s="2" t="s">
        <v>423</v>
      </c>
      <c r="I808" s="2" t="s">
        <v>26</v>
      </c>
      <c r="J808" s="2" t="s">
        <v>27</v>
      </c>
      <c r="K808" s="2" t="s">
        <v>28</v>
      </c>
      <c r="L808" s="2" t="s">
        <v>29</v>
      </c>
      <c r="M808" s="2" t="s">
        <v>29</v>
      </c>
      <c r="N808" s="2" t="s">
        <v>29</v>
      </c>
      <c r="O808" s="2" t="s">
        <v>29</v>
      </c>
      <c r="P808" s="2" t="s">
        <v>3245</v>
      </c>
      <c r="Q808" s="4" t="str">
        <f>HYPERLINK("http://weibo.com/6158985839/Nmgv3q6KJ")</f>
        <v>http://weibo.com/6158985839/Nmgv3q6KJ</v>
      </c>
      <c r="R808" s="3" t="s">
        <v>150</v>
      </c>
      <c r="S808" s="2" t="s">
        <v>31</v>
      </c>
      <c r="T808" t="s">
        <v>32</v>
      </c>
    </row>
    <row r="809" ht="23" customHeight="1" spans="1:20">
      <c r="A809" s="2">
        <v>808</v>
      </c>
      <c r="B809" s="3" t="s">
        <v>2469</v>
      </c>
      <c r="C809" s="2" t="s">
        <v>3246</v>
      </c>
      <c r="D809" s="2" t="s">
        <v>21</v>
      </c>
      <c r="E809" s="2" t="s">
        <v>22</v>
      </c>
      <c r="F809" s="2" t="s">
        <v>2471</v>
      </c>
      <c r="G809" s="2" t="s">
        <v>2472</v>
      </c>
      <c r="H809" s="2" t="s">
        <v>128</v>
      </c>
      <c r="I809" s="2" t="s">
        <v>26</v>
      </c>
      <c r="J809" s="2" t="s">
        <v>27</v>
      </c>
      <c r="K809" s="2" t="s">
        <v>28</v>
      </c>
      <c r="L809" s="2" t="s">
        <v>29</v>
      </c>
      <c r="M809" s="2" t="s">
        <v>29</v>
      </c>
      <c r="N809" s="2" t="s">
        <v>29</v>
      </c>
      <c r="O809" s="2" t="s">
        <v>29</v>
      </c>
      <c r="P809" s="2" t="s">
        <v>104</v>
      </c>
      <c r="Q809" s="4" t="str">
        <f>HYPERLINK("http://weibo.com/7742586170/NmguV8HxG")</f>
        <v>http://weibo.com/7742586170/NmguV8HxG</v>
      </c>
      <c r="R809" s="3" t="s">
        <v>2469</v>
      </c>
      <c r="S809" s="2" t="s">
        <v>31</v>
      </c>
      <c r="T809" t="s">
        <v>32</v>
      </c>
    </row>
    <row r="810" ht="23" customHeight="1" spans="1:20">
      <c r="A810" s="2">
        <v>809</v>
      </c>
      <c r="B810" s="3" t="s">
        <v>3247</v>
      </c>
      <c r="C810" s="2" t="s">
        <v>3248</v>
      </c>
      <c r="D810" s="2" t="s">
        <v>21</v>
      </c>
      <c r="E810" s="2" t="s">
        <v>22</v>
      </c>
      <c r="F810" s="2" t="s">
        <v>3249</v>
      </c>
      <c r="G810" s="2" t="s">
        <v>3250</v>
      </c>
      <c r="H810" s="2" t="s">
        <v>38</v>
      </c>
      <c r="I810" s="2" t="s">
        <v>26</v>
      </c>
      <c r="J810" s="2" t="s">
        <v>27</v>
      </c>
      <c r="K810" s="2" t="s">
        <v>28</v>
      </c>
      <c r="L810" s="2" t="s">
        <v>29</v>
      </c>
      <c r="M810" s="2" t="s">
        <v>29</v>
      </c>
      <c r="N810" s="2" t="s">
        <v>29</v>
      </c>
      <c r="O810" s="2" t="s">
        <v>29</v>
      </c>
      <c r="P810" s="2" t="s">
        <v>3251</v>
      </c>
      <c r="Q810" s="4" t="str">
        <f>HYPERLINK("http://weibo.com/6070661983/NmgukF4Et")</f>
        <v>http://weibo.com/6070661983/NmgukF4Et</v>
      </c>
      <c r="R810" s="3" t="s">
        <v>3247</v>
      </c>
      <c r="S810" s="2" t="s">
        <v>31</v>
      </c>
      <c r="T810" t="s">
        <v>32</v>
      </c>
    </row>
    <row r="811" ht="23" customHeight="1" spans="1:20">
      <c r="A811" s="2">
        <v>810</v>
      </c>
      <c r="B811" s="3" t="s">
        <v>2108</v>
      </c>
      <c r="C811" s="2" t="s">
        <v>3252</v>
      </c>
      <c r="D811" s="2" t="s">
        <v>35</v>
      </c>
      <c r="E811" s="2" t="s">
        <v>22</v>
      </c>
      <c r="F811" s="2" t="s">
        <v>3253</v>
      </c>
      <c r="G811" s="2" t="s">
        <v>3254</v>
      </c>
      <c r="H811" s="2" t="s">
        <v>423</v>
      </c>
      <c r="I811" s="2" t="s">
        <v>26</v>
      </c>
      <c r="J811" s="2" t="s">
        <v>27</v>
      </c>
      <c r="K811" s="2" t="s">
        <v>28</v>
      </c>
      <c r="L811" s="2" t="s">
        <v>29</v>
      </c>
      <c r="M811" s="2" t="s">
        <v>29</v>
      </c>
      <c r="N811" s="2" t="s">
        <v>29</v>
      </c>
      <c r="O811" s="2" t="s">
        <v>29</v>
      </c>
      <c r="P811" s="2" t="s">
        <v>3255</v>
      </c>
      <c r="Q811" s="4" t="str">
        <f>HYPERLINK("http://weibo.com/2954251482/Nmgu7bh46")</f>
        <v>http://weibo.com/2954251482/Nmgu7bh46</v>
      </c>
      <c r="R811" s="3" t="s">
        <v>2108</v>
      </c>
      <c r="S811" s="2" t="s">
        <v>31</v>
      </c>
      <c r="T811" t="s">
        <v>32</v>
      </c>
    </row>
    <row r="812" ht="23" customHeight="1" spans="1:20">
      <c r="A812" s="2">
        <v>811</v>
      </c>
      <c r="B812" s="3" t="s">
        <v>3256</v>
      </c>
      <c r="C812" s="2" t="s">
        <v>3257</v>
      </c>
      <c r="D812" s="2" t="s">
        <v>21</v>
      </c>
      <c r="E812" s="2" t="s">
        <v>22</v>
      </c>
      <c r="F812" s="2" t="s">
        <v>3258</v>
      </c>
      <c r="G812" s="2" t="s">
        <v>3259</v>
      </c>
      <c r="H812" s="2" t="s">
        <v>211</v>
      </c>
      <c r="I812" s="2" t="s">
        <v>26</v>
      </c>
      <c r="J812" s="2" t="s">
        <v>27</v>
      </c>
      <c r="K812" s="2" t="s">
        <v>28</v>
      </c>
      <c r="L812" s="2" t="s">
        <v>29</v>
      </c>
      <c r="M812" s="2" t="s">
        <v>29</v>
      </c>
      <c r="N812" s="2" t="s">
        <v>29</v>
      </c>
      <c r="O812" s="2" t="s">
        <v>29</v>
      </c>
      <c r="P812" s="2" t="s">
        <v>3260</v>
      </c>
      <c r="Q812" s="4" t="str">
        <f>HYPERLINK("http://weibo.com/6277136162/Nmgu27GCB")</f>
        <v>http://weibo.com/6277136162/Nmgu27GCB</v>
      </c>
      <c r="R812" s="3" t="s">
        <v>3256</v>
      </c>
      <c r="S812" s="2" t="s">
        <v>31</v>
      </c>
      <c r="T812" t="s">
        <v>32</v>
      </c>
    </row>
    <row r="813" ht="23" customHeight="1" spans="1:20">
      <c r="A813" s="2">
        <v>812</v>
      </c>
      <c r="B813" s="3" t="s">
        <v>3261</v>
      </c>
      <c r="C813" s="2" t="s">
        <v>3262</v>
      </c>
      <c r="D813" s="2" t="s">
        <v>35</v>
      </c>
      <c r="E813" s="2" t="s">
        <v>22</v>
      </c>
      <c r="F813" s="2" t="s">
        <v>3263</v>
      </c>
      <c r="G813" s="2" t="s">
        <v>3264</v>
      </c>
      <c r="H813" s="2" t="s">
        <v>97</v>
      </c>
      <c r="I813" s="2" t="s">
        <v>26</v>
      </c>
      <c r="J813" s="2" t="s">
        <v>27</v>
      </c>
      <c r="K813" s="2" t="s">
        <v>28</v>
      </c>
      <c r="L813" s="2" t="s">
        <v>29</v>
      </c>
      <c r="M813" s="2" t="s">
        <v>29</v>
      </c>
      <c r="N813" s="2" t="s">
        <v>29</v>
      </c>
      <c r="O813" s="2" t="s">
        <v>29</v>
      </c>
      <c r="P813" s="2" t="s">
        <v>81</v>
      </c>
      <c r="Q813" s="4" t="str">
        <f>HYPERLINK("http://weibo.com/7448264976/NmgtiB7IC")</f>
        <v>http://weibo.com/7448264976/NmgtiB7IC</v>
      </c>
      <c r="R813" s="3" t="s">
        <v>3261</v>
      </c>
      <c r="S813" s="2" t="s">
        <v>31</v>
      </c>
      <c r="T813" t="s">
        <v>32</v>
      </c>
    </row>
    <row r="814" ht="23" customHeight="1" spans="1:20">
      <c r="A814" s="2">
        <v>813</v>
      </c>
      <c r="B814" s="3" t="s">
        <v>3265</v>
      </c>
      <c r="C814" s="2" t="s">
        <v>3266</v>
      </c>
      <c r="D814" s="2" t="s">
        <v>21</v>
      </c>
      <c r="E814" s="2" t="s">
        <v>22</v>
      </c>
      <c r="F814" s="2" t="s">
        <v>3267</v>
      </c>
      <c r="G814" s="2" t="s">
        <v>3268</v>
      </c>
      <c r="H814" s="2" t="s">
        <v>351</v>
      </c>
      <c r="I814" s="2" t="s">
        <v>26</v>
      </c>
      <c r="J814" s="2" t="s">
        <v>27</v>
      </c>
      <c r="K814" s="2" t="s">
        <v>28</v>
      </c>
      <c r="L814" s="2" t="s">
        <v>29</v>
      </c>
      <c r="M814" s="2" t="s">
        <v>29</v>
      </c>
      <c r="N814" s="2" t="s">
        <v>29</v>
      </c>
      <c r="O814" s="2" t="s">
        <v>29</v>
      </c>
      <c r="P814" s="2" t="s">
        <v>29</v>
      </c>
      <c r="Q814" s="4" t="str">
        <f>HYPERLINK("http://weibo.com/7842471733/Nmgs01F5q")</f>
        <v>http://weibo.com/7842471733/Nmgs01F5q</v>
      </c>
      <c r="R814" s="3" t="s">
        <v>3265</v>
      </c>
      <c r="S814" s="2" t="s">
        <v>31</v>
      </c>
      <c r="T814" t="s">
        <v>32</v>
      </c>
    </row>
    <row r="815" ht="23" customHeight="1" spans="1:20">
      <c r="A815" s="2">
        <v>814</v>
      </c>
      <c r="B815" s="3" t="s">
        <v>3269</v>
      </c>
      <c r="C815" s="2" t="s">
        <v>3270</v>
      </c>
      <c r="D815" s="2" t="s">
        <v>21</v>
      </c>
      <c r="E815" s="2" t="s">
        <v>22</v>
      </c>
      <c r="F815" s="2" t="s">
        <v>3271</v>
      </c>
      <c r="G815" s="2" t="s">
        <v>3272</v>
      </c>
      <c r="H815" s="2" t="s">
        <v>376</v>
      </c>
      <c r="I815" s="2" t="s">
        <v>26</v>
      </c>
      <c r="J815" s="2" t="s">
        <v>27</v>
      </c>
      <c r="K815" s="2" t="s">
        <v>28</v>
      </c>
      <c r="L815" s="2" t="s">
        <v>29</v>
      </c>
      <c r="M815" s="2" t="s">
        <v>29</v>
      </c>
      <c r="N815" s="2" t="s">
        <v>29</v>
      </c>
      <c r="O815" s="2" t="s">
        <v>29</v>
      </c>
      <c r="P815" s="2" t="s">
        <v>3273</v>
      </c>
      <c r="Q815" s="4" t="str">
        <f>HYPERLINK("http://weibo.com/1791202503/NmgpICUJ0")</f>
        <v>http://weibo.com/1791202503/NmgpICUJ0</v>
      </c>
      <c r="R815" s="3" t="s">
        <v>3269</v>
      </c>
      <c r="S815" s="2" t="s">
        <v>31</v>
      </c>
      <c r="T815" t="s">
        <v>32</v>
      </c>
    </row>
    <row r="816" ht="23" customHeight="1" spans="1:20">
      <c r="A816" s="2">
        <v>815</v>
      </c>
      <c r="B816" s="3" t="s">
        <v>46</v>
      </c>
      <c r="C816" s="2" t="s">
        <v>3274</v>
      </c>
      <c r="D816" s="2" t="s">
        <v>35</v>
      </c>
      <c r="E816" s="2" t="s">
        <v>22</v>
      </c>
      <c r="F816" s="2" t="s">
        <v>3275</v>
      </c>
      <c r="G816" s="2" t="s">
        <v>3276</v>
      </c>
      <c r="H816" s="2" t="s">
        <v>211</v>
      </c>
      <c r="I816" s="2" t="s">
        <v>26</v>
      </c>
      <c r="J816" s="2" t="s">
        <v>27</v>
      </c>
      <c r="K816" s="2" t="s">
        <v>28</v>
      </c>
      <c r="L816" s="2" t="s">
        <v>29</v>
      </c>
      <c r="M816" s="2" t="s">
        <v>29</v>
      </c>
      <c r="N816" s="2" t="s">
        <v>29</v>
      </c>
      <c r="O816" s="2" t="s">
        <v>29</v>
      </c>
      <c r="P816" s="2" t="s">
        <v>2448</v>
      </c>
      <c r="Q816" s="4" t="str">
        <f>HYPERLINK("http://weibo.com/6089725161/NmgpAmBqo")</f>
        <v>http://weibo.com/6089725161/NmgpAmBqo</v>
      </c>
      <c r="R816" s="3" t="s">
        <v>46</v>
      </c>
      <c r="S816" s="2" t="s">
        <v>31</v>
      </c>
      <c r="T816" t="s">
        <v>32</v>
      </c>
    </row>
    <row r="817" ht="23" customHeight="1" spans="1:20">
      <c r="A817" s="2">
        <v>816</v>
      </c>
      <c r="B817" s="3" t="s">
        <v>185</v>
      </c>
      <c r="C817" s="2" t="s">
        <v>3277</v>
      </c>
      <c r="D817" s="2" t="s">
        <v>35</v>
      </c>
      <c r="E817" s="2" t="s">
        <v>22</v>
      </c>
      <c r="F817" s="2" t="s">
        <v>3278</v>
      </c>
      <c r="G817" s="2" t="s">
        <v>3279</v>
      </c>
      <c r="H817" s="2" t="s">
        <v>44</v>
      </c>
      <c r="I817" s="2" t="s">
        <v>26</v>
      </c>
      <c r="J817" s="2" t="s">
        <v>27</v>
      </c>
      <c r="K817" s="2" t="s">
        <v>28</v>
      </c>
      <c r="L817" s="2" t="s">
        <v>29</v>
      </c>
      <c r="M817" s="2" t="s">
        <v>29</v>
      </c>
      <c r="N817" s="2" t="s">
        <v>29</v>
      </c>
      <c r="O817" s="2" t="s">
        <v>29</v>
      </c>
      <c r="P817" s="2" t="s">
        <v>3280</v>
      </c>
      <c r="Q817" s="4" t="str">
        <f>HYPERLINK("http://weibo.com/3262552733/Nmgomgcn9")</f>
        <v>http://weibo.com/3262552733/Nmgomgcn9</v>
      </c>
      <c r="R817" s="3" t="s">
        <v>185</v>
      </c>
      <c r="S817" s="2" t="s">
        <v>31</v>
      </c>
      <c r="T817" t="s">
        <v>32</v>
      </c>
    </row>
    <row r="818" ht="23" customHeight="1" spans="1:20">
      <c r="A818" s="2">
        <v>817</v>
      </c>
      <c r="B818" s="3" t="s">
        <v>3281</v>
      </c>
      <c r="C818" s="2" t="s">
        <v>3282</v>
      </c>
      <c r="D818" s="2" t="s">
        <v>21</v>
      </c>
      <c r="E818" s="2" t="s">
        <v>22</v>
      </c>
      <c r="F818" s="2" t="s">
        <v>3283</v>
      </c>
      <c r="G818" s="2" t="s">
        <v>3284</v>
      </c>
      <c r="H818" s="2" t="s">
        <v>376</v>
      </c>
      <c r="I818" s="2" t="s">
        <v>26</v>
      </c>
      <c r="J818" s="2" t="s">
        <v>27</v>
      </c>
      <c r="K818" s="2" t="s">
        <v>28</v>
      </c>
      <c r="L818" s="2" t="s">
        <v>29</v>
      </c>
      <c r="M818" s="2" t="s">
        <v>29</v>
      </c>
      <c r="N818" s="2" t="s">
        <v>29</v>
      </c>
      <c r="O818" s="2" t="s">
        <v>29</v>
      </c>
      <c r="P818" s="2" t="s">
        <v>3285</v>
      </c>
      <c r="Q818" s="4" t="str">
        <f>HYPERLINK("http://weibo.com/2103199291/Nmgo4cvGD")</f>
        <v>http://weibo.com/2103199291/Nmgo4cvGD</v>
      </c>
      <c r="R818" s="3" t="s">
        <v>3281</v>
      </c>
      <c r="S818" s="2" t="s">
        <v>31</v>
      </c>
      <c r="T818" t="s">
        <v>32</v>
      </c>
    </row>
    <row r="819" ht="23" customHeight="1" spans="1:20">
      <c r="A819" s="2">
        <v>818</v>
      </c>
      <c r="B819" s="3" t="s">
        <v>3286</v>
      </c>
      <c r="C819" s="2" t="s">
        <v>3287</v>
      </c>
      <c r="D819" s="2" t="s">
        <v>21</v>
      </c>
      <c r="E819" s="2" t="s">
        <v>22</v>
      </c>
      <c r="F819" s="2" t="s">
        <v>3288</v>
      </c>
      <c r="G819" s="2" t="s">
        <v>3289</v>
      </c>
      <c r="H819" s="2" t="s">
        <v>103</v>
      </c>
      <c r="I819" s="2" t="s">
        <v>26</v>
      </c>
      <c r="J819" s="2" t="s">
        <v>27</v>
      </c>
      <c r="K819" s="2" t="s">
        <v>28</v>
      </c>
      <c r="L819" s="2" t="s">
        <v>29</v>
      </c>
      <c r="M819" s="2" t="s">
        <v>29</v>
      </c>
      <c r="N819" s="2" t="s">
        <v>29</v>
      </c>
      <c r="O819" s="2" t="s">
        <v>29</v>
      </c>
      <c r="P819" s="2" t="s">
        <v>1205</v>
      </c>
      <c r="Q819" s="4" t="str">
        <f>HYPERLINK("http://weibo.com/7870079377/NmgnA4a4g")</f>
        <v>http://weibo.com/7870079377/NmgnA4a4g</v>
      </c>
      <c r="R819" s="3" t="s">
        <v>3286</v>
      </c>
      <c r="S819" s="2" t="s">
        <v>31</v>
      </c>
      <c r="T819" t="s">
        <v>32</v>
      </c>
    </row>
    <row r="820" ht="23" customHeight="1" spans="1:20">
      <c r="A820" s="2">
        <v>819</v>
      </c>
      <c r="B820" s="3" t="s">
        <v>1627</v>
      </c>
      <c r="C820" s="2" t="s">
        <v>3290</v>
      </c>
      <c r="D820" s="2" t="s">
        <v>35</v>
      </c>
      <c r="E820" s="2" t="s">
        <v>22</v>
      </c>
      <c r="F820" s="2" t="s">
        <v>3291</v>
      </c>
      <c r="G820" s="2" t="s">
        <v>3292</v>
      </c>
      <c r="H820" s="2" t="s">
        <v>97</v>
      </c>
      <c r="I820" s="2" t="s">
        <v>26</v>
      </c>
      <c r="J820" s="2" t="s">
        <v>27</v>
      </c>
      <c r="K820" s="2" t="s">
        <v>28</v>
      </c>
      <c r="L820" s="2" t="s">
        <v>29</v>
      </c>
      <c r="M820" s="2" t="s">
        <v>29</v>
      </c>
      <c r="N820" s="2" t="s">
        <v>29</v>
      </c>
      <c r="O820" s="2" t="s">
        <v>29</v>
      </c>
      <c r="P820" s="2" t="s">
        <v>601</v>
      </c>
      <c r="Q820" s="4" t="str">
        <f>HYPERLINK("http://weibo.com/6704945442/Nmgno9pap")</f>
        <v>http://weibo.com/6704945442/Nmgno9pap</v>
      </c>
      <c r="R820" s="3" t="s">
        <v>1627</v>
      </c>
      <c r="S820" s="2" t="s">
        <v>31</v>
      </c>
      <c r="T820" t="s">
        <v>32</v>
      </c>
    </row>
    <row r="821" ht="23" customHeight="1" spans="1:20">
      <c r="A821" s="2">
        <v>820</v>
      </c>
      <c r="B821" s="3" t="s">
        <v>3293</v>
      </c>
      <c r="C821" s="2" t="s">
        <v>3290</v>
      </c>
      <c r="D821" s="2" t="s">
        <v>21</v>
      </c>
      <c r="E821" s="2" t="s">
        <v>22</v>
      </c>
      <c r="F821" s="2" t="s">
        <v>3294</v>
      </c>
      <c r="G821" s="2" t="s">
        <v>3295</v>
      </c>
      <c r="H821" s="2" t="s">
        <v>423</v>
      </c>
      <c r="I821" s="2" t="s">
        <v>26</v>
      </c>
      <c r="J821" s="2" t="s">
        <v>27</v>
      </c>
      <c r="K821" s="2" t="s">
        <v>28</v>
      </c>
      <c r="L821" s="2" t="s">
        <v>29</v>
      </c>
      <c r="M821" s="2" t="s">
        <v>29</v>
      </c>
      <c r="N821" s="2" t="s">
        <v>29</v>
      </c>
      <c r="O821" s="2" t="s">
        <v>29</v>
      </c>
      <c r="P821" s="2" t="s">
        <v>3296</v>
      </c>
      <c r="Q821" s="4" t="str">
        <f>HYPERLINK("http://weibo.com/2994361940/NmgnocHJi")</f>
        <v>http://weibo.com/2994361940/NmgnocHJi</v>
      </c>
      <c r="R821" s="3" t="s">
        <v>3293</v>
      </c>
      <c r="S821" s="2" t="s">
        <v>31</v>
      </c>
      <c r="T821" t="s">
        <v>32</v>
      </c>
    </row>
    <row r="822" ht="23" customHeight="1" spans="1:20">
      <c r="A822" s="2">
        <v>821</v>
      </c>
      <c r="B822" s="3" t="s">
        <v>3297</v>
      </c>
      <c r="C822" s="2" t="s">
        <v>3298</v>
      </c>
      <c r="D822" s="2" t="s">
        <v>21</v>
      </c>
      <c r="E822" s="2" t="s">
        <v>22</v>
      </c>
      <c r="F822" s="2" t="s">
        <v>3299</v>
      </c>
      <c r="G822" s="2" t="s">
        <v>3300</v>
      </c>
      <c r="H822" s="2" t="s">
        <v>97</v>
      </c>
      <c r="I822" s="2" t="s">
        <v>26</v>
      </c>
      <c r="J822" s="2" t="s">
        <v>27</v>
      </c>
      <c r="K822" s="2" t="s">
        <v>28</v>
      </c>
      <c r="L822" s="2" t="s">
        <v>29</v>
      </c>
      <c r="M822" s="2" t="s">
        <v>29</v>
      </c>
      <c r="N822" s="2" t="s">
        <v>29</v>
      </c>
      <c r="O822" s="2" t="s">
        <v>29</v>
      </c>
      <c r="P822" s="2" t="s">
        <v>3301</v>
      </c>
      <c r="Q822" s="4" t="str">
        <f>HYPERLINK("http://weibo.com/6647996711/Nmgll7VRT")</f>
        <v>http://weibo.com/6647996711/Nmgll7VRT</v>
      </c>
      <c r="R822" s="3" t="s">
        <v>3297</v>
      </c>
      <c r="S822" s="2" t="s">
        <v>31</v>
      </c>
      <c r="T822" t="s">
        <v>32</v>
      </c>
    </row>
    <row r="823" ht="23" customHeight="1" spans="1:20">
      <c r="A823" s="2">
        <v>822</v>
      </c>
      <c r="B823" s="3" t="s">
        <v>3302</v>
      </c>
      <c r="C823" s="2" t="s">
        <v>3303</v>
      </c>
      <c r="D823" s="2" t="s">
        <v>21</v>
      </c>
      <c r="E823" s="2" t="s">
        <v>22</v>
      </c>
      <c r="F823" s="2" t="s">
        <v>3271</v>
      </c>
      <c r="G823" s="2" t="s">
        <v>3272</v>
      </c>
      <c r="H823" s="2" t="s">
        <v>376</v>
      </c>
      <c r="I823" s="2" t="s">
        <v>26</v>
      </c>
      <c r="J823" s="2" t="s">
        <v>27</v>
      </c>
      <c r="K823" s="2" t="s">
        <v>28</v>
      </c>
      <c r="L823" s="2" t="s">
        <v>29</v>
      </c>
      <c r="M823" s="2" t="s">
        <v>29</v>
      </c>
      <c r="N823" s="2" t="s">
        <v>29</v>
      </c>
      <c r="O823" s="2" t="s">
        <v>29</v>
      </c>
      <c r="P823" s="2" t="s">
        <v>3273</v>
      </c>
      <c r="Q823" s="4" t="str">
        <f>HYPERLINK("http://weibo.com/1791202503/Nmglfccwi")</f>
        <v>http://weibo.com/1791202503/Nmglfccwi</v>
      </c>
      <c r="R823" s="3" t="s">
        <v>3302</v>
      </c>
      <c r="S823" s="2" t="s">
        <v>31</v>
      </c>
      <c r="T823" t="s">
        <v>32</v>
      </c>
    </row>
    <row r="824" ht="23" customHeight="1" spans="1:20">
      <c r="A824" s="2">
        <v>823</v>
      </c>
      <c r="B824" s="3" t="s">
        <v>325</v>
      </c>
      <c r="C824" s="2" t="s">
        <v>3304</v>
      </c>
      <c r="D824" s="2" t="s">
        <v>35</v>
      </c>
      <c r="E824" s="2" t="s">
        <v>22</v>
      </c>
      <c r="F824" s="2" t="s">
        <v>3305</v>
      </c>
      <c r="G824" s="2" t="s">
        <v>3306</v>
      </c>
      <c r="H824" s="2" t="s">
        <v>441</v>
      </c>
      <c r="I824" s="2" t="s">
        <v>26</v>
      </c>
      <c r="J824" s="2" t="s">
        <v>27</v>
      </c>
      <c r="K824" s="2" t="s">
        <v>28</v>
      </c>
      <c r="L824" s="2" t="s">
        <v>29</v>
      </c>
      <c r="M824" s="2" t="s">
        <v>29</v>
      </c>
      <c r="N824" s="2" t="s">
        <v>29</v>
      </c>
      <c r="O824" s="2" t="s">
        <v>29</v>
      </c>
      <c r="P824" s="2" t="s">
        <v>276</v>
      </c>
      <c r="Q824" s="4" t="str">
        <f>HYPERLINK("http://weibo.com/6604939951/NmgkgjS15")</f>
        <v>http://weibo.com/6604939951/NmgkgjS15</v>
      </c>
      <c r="R824" s="3" t="s">
        <v>325</v>
      </c>
      <c r="S824" s="2" t="s">
        <v>31</v>
      </c>
      <c r="T824" t="s">
        <v>32</v>
      </c>
    </row>
    <row r="825" ht="23" customHeight="1" spans="1:20">
      <c r="A825" s="2">
        <v>824</v>
      </c>
      <c r="B825" s="3" t="s">
        <v>3307</v>
      </c>
      <c r="C825" s="2" t="s">
        <v>3308</v>
      </c>
      <c r="D825" s="2" t="s">
        <v>21</v>
      </c>
      <c r="E825" s="2" t="s">
        <v>22</v>
      </c>
      <c r="F825" s="2" t="s">
        <v>3309</v>
      </c>
      <c r="G825" s="2" t="s">
        <v>3310</v>
      </c>
      <c r="H825" s="2" t="s">
        <v>44</v>
      </c>
      <c r="I825" s="2" t="s">
        <v>26</v>
      </c>
      <c r="J825" s="2" t="s">
        <v>27</v>
      </c>
      <c r="K825" s="2" t="s">
        <v>28</v>
      </c>
      <c r="L825" s="2" t="s">
        <v>29</v>
      </c>
      <c r="M825" s="2" t="s">
        <v>29</v>
      </c>
      <c r="N825" s="2" t="s">
        <v>29</v>
      </c>
      <c r="O825" s="2" t="s">
        <v>29</v>
      </c>
      <c r="P825" s="2" t="s">
        <v>408</v>
      </c>
      <c r="Q825" s="4" t="str">
        <f>HYPERLINK("http://weibo.com/7853890067/NmgjN83zm")</f>
        <v>http://weibo.com/7853890067/NmgjN83zm</v>
      </c>
      <c r="R825" s="3" t="s">
        <v>3307</v>
      </c>
      <c r="S825" s="2" t="s">
        <v>31</v>
      </c>
      <c r="T825" t="s">
        <v>32</v>
      </c>
    </row>
    <row r="826" ht="23" customHeight="1" spans="1:20">
      <c r="A826" s="2">
        <v>825</v>
      </c>
      <c r="B826" s="3" t="s">
        <v>185</v>
      </c>
      <c r="C826" s="2" t="s">
        <v>3311</v>
      </c>
      <c r="D826" s="2" t="s">
        <v>35</v>
      </c>
      <c r="E826" s="2" t="s">
        <v>22</v>
      </c>
      <c r="F826" s="2" t="s">
        <v>3312</v>
      </c>
      <c r="G826" s="2" t="s">
        <v>3313</v>
      </c>
      <c r="H826" s="2" t="s">
        <v>154</v>
      </c>
      <c r="I826" s="2" t="s">
        <v>26</v>
      </c>
      <c r="J826" s="2" t="s">
        <v>27</v>
      </c>
      <c r="K826" s="2" t="s">
        <v>28</v>
      </c>
      <c r="L826" s="2" t="s">
        <v>29</v>
      </c>
      <c r="M826" s="2" t="s">
        <v>29</v>
      </c>
      <c r="N826" s="2" t="s">
        <v>29</v>
      </c>
      <c r="O826" s="2" t="s">
        <v>29</v>
      </c>
      <c r="P826" s="2" t="s">
        <v>206</v>
      </c>
      <c r="Q826" s="4" t="str">
        <f>HYPERLINK("http://weibo.com/5264897099/NmgijuCml")</f>
        <v>http://weibo.com/5264897099/NmgijuCml</v>
      </c>
      <c r="R826" s="3" t="s">
        <v>185</v>
      </c>
      <c r="S826" s="2" t="s">
        <v>31</v>
      </c>
      <c r="T826" t="s">
        <v>32</v>
      </c>
    </row>
    <row r="827" ht="23" customHeight="1" spans="1:20">
      <c r="A827" s="2">
        <v>826</v>
      </c>
      <c r="B827" s="3" t="s">
        <v>150</v>
      </c>
      <c r="C827" s="2" t="s">
        <v>3314</v>
      </c>
      <c r="D827" s="2" t="s">
        <v>35</v>
      </c>
      <c r="E827" s="2" t="s">
        <v>22</v>
      </c>
      <c r="F827" s="2" t="s">
        <v>3315</v>
      </c>
      <c r="G827" s="2" t="s">
        <v>3316</v>
      </c>
      <c r="H827" s="2" t="s">
        <v>562</v>
      </c>
      <c r="I827" s="2" t="s">
        <v>26</v>
      </c>
      <c r="J827" s="2" t="s">
        <v>27</v>
      </c>
      <c r="K827" s="2" t="s">
        <v>28</v>
      </c>
      <c r="L827" s="2" t="s">
        <v>29</v>
      </c>
      <c r="M827" s="2" t="s">
        <v>29</v>
      </c>
      <c r="N827" s="2" t="s">
        <v>29</v>
      </c>
      <c r="O827" s="2" t="s">
        <v>29</v>
      </c>
      <c r="P827" s="2" t="s">
        <v>149</v>
      </c>
      <c r="Q827" s="4" t="str">
        <f>HYPERLINK("http://weibo.com/7868690585/NmghJFX6m")</f>
        <v>http://weibo.com/7868690585/NmghJFX6m</v>
      </c>
      <c r="R827" s="3" t="s">
        <v>150</v>
      </c>
      <c r="S827" s="2" t="s">
        <v>31</v>
      </c>
      <c r="T827" t="s">
        <v>32</v>
      </c>
    </row>
    <row r="828" ht="23" customHeight="1" spans="1:20">
      <c r="A828" s="2">
        <v>827</v>
      </c>
      <c r="B828" s="3" t="s">
        <v>3317</v>
      </c>
      <c r="C828" s="2" t="s">
        <v>3318</v>
      </c>
      <c r="D828" s="2" t="s">
        <v>35</v>
      </c>
      <c r="E828" s="2" t="s">
        <v>22</v>
      </c>
      <c r="F828" s="2" t="s">
        <v>3319</v>
      </c>
      <c r="G828" s="2" t="s">
        <v>3320</v>
      </c>
      <c r="H828" s="2" t="s">
        <v>25</v>
      </c>
      <c r="I828" s="2" t="s">
        <v>26</v>
      </c>
      <c r="J828" s="2" t="s">
        <v>27</v>
      </c>
      <c r="K828" s="2" t="s">
        <v>28</v>
      </c>
      <c r="L828" s="2" t="s">
        <v>29</v>
      </c>
      <c r="M828" s="2" t="s">
        <v>29</v>
      </c>
      <c r="N828" s="2" t="s">
        <v>29</v>
      </c>
      <c r="O828" s="2" t="s">
        <v>29</v>
      </c>
      <c r="P828" s="2" t="s">
        <v>3321</v>
      </c>
      <c r="Q828" s="4" t="str">
        <f>HYPERLINK("http://weibo.com/3908115941/NmghCESfs")</f>
        <v>http://weibo.com/3908115941/NmghCESfs</v>
      </c>
      <c r="R828" s="3" t="s">
        <v>3317</v>
      </c>
      <c r="S828" s="2" t="s">
        <v>31</v>
      </c>
      <c r="T828" t="s">
        <v>32</v>
      </c>
    </row>
    <row r="829" ht="23" customHeight="1" spans="1:20">
      <c r="A829" s="2">
        <v>828</v>
      </c>
      <c r="B829" s="3" t="s">
        <v>46</v>
      </c>
      <c r="C829" s="2" t="s">
        <v>3322</v>
      </c>
      <c r="D829" s="2" t="s">
        <v>35</v>
      </c>
      <c r="E829" s="2" t="s">
        <v>22</v>
      </c>
      <c r="F829" s="2" t="s">
        <v>3323</v>
      </c>
      <c r="G829" s="2" t="s">
        <v>3324</v>
      </c>
      <c r="H829" s="2" t="s">
        <v>44</v>
      </c>
      <c r="I829" s="2" t="s">
        <v>26</v>
      </c>
      <c r="J829" s="2" t="s">
        <v>27</v>
      </c>
      <c r="K829" s="2" t="s">
        <v>28</v>
      </c>
      <c r="L829" s="2" t="s">
        <v>29</v>
      </c>
      <c r="M829" s="2" t="s">
        <v>29</v>
      </c>
      <c r="N829" s="2" t="s">
        <v>29</v>
      </c>
      <c r="O829" s="2" t="s">
        <v>29</v>
      </c>
      <c r="P829" s="2" t="s">
        <v>2649</v>
      </c>
      <c r="Q829" s="4" t="str">
        <f>HYPERLINK("http://weibo.com/2545834990/Nmghz8m2G")</f>
        <v>http://weibo.com/2545834990/Nmghz8m2G</v>
      </c>
      <c r="R829" s="3" t="s">
        <v>46</v>
      </c>
      <c r="S829" s="2" t="s">
        <v>31</v>
      </c>
      <c r="T829" t="s">
        <v>32</v>
      </c>
    </row>
    <row r="830" ht="23" customHeight="1" spans="1:20">
      <c r="A830" s="2">
        <v>829</v>
      </c>
      <c r="B830" s="3" t="s">
        <v>3325</v>
      </c>
      <c r="C830" s="2" t="s">
        <v>3326</v>
      </c>
      <c r="D830" s="2" t="s">
        <v>21</v>
      </c>
      <c r="E830" s="2" t="s">
        <v>22</v>
      </c>
      <c r="F830" s="2" t="s">
        <v>3327</v>
      </c>
      <c r="G830" s="2" t="s">
        <v>3328</v>
      </c>
      <c r="H830" s="2" t="s">
        <v>97</v>
      </c>
      <c r="I830" s="2" t="s">
        <v>26</v>
      </c>
      <c r="J830" s="2" t="s">
        <v>27</v>
      </c>
      <c r="K830" s="2" t="s">
        <v>28</v>
      </c>
      <c r="L830" s="2" t="s">
        <v>29</v>
      </c>
      <c r="M830" s="2" t="s">
        <v>29</v>
      </c>
      <c r="N830" s="2" t="s">
        <v>29</v>
      </c>
      <c r="O830" s="2" t="s">
        <v>29</v>
      </c>
      <c r="P830" s="2" t="s">
        <v>1251</v>
      </c>
      <c r="Q830" s="4" t="str">
        <f>HYPERLINK("http://weibo.com/2171493514/Nmghc2b2n")</f>
        <v>http://weibo.com/2171493514/Nmghc2b2n</v>
      </c>
      <c r="R830" s="3" t="s">
        <v>3325</v>
      </c>
      <c r="S830" s="2" t="s">
        <v>31</v>
      </c>
      <c r="T830" t="s">
        <v>32</v>
      </c>
    </row>
    <row r="831" ht="23" customHeight="1" spans="1:20">
      <c r="A831" s="2">
        <v>830</v>
      </c>
      <c r="B831" s="3" t="s">
        <v>3329</v>
      </c>
      <c r="C831" s="2" t="s">
        <v>3330</v>
      </c>
      <c r="D831" s="2" t="s">
        <v>21</v>
      </c>
      <c r="E831" s="2" t="s">
        <v>22</v>
      </c>
      <c r="F831" s="2" t="s">
        <v>3331</v>
      </c>
      <c r="G831" s="2" t="s">
        <v>3332</v>
      </c>
      <c r="H831" s="2" t="s">
        <v>402</v>
      </c>
      <c r="I831" s="2" t="s">
        <v>26</v>
      </c>
      <c r="J831" s="2" t="s">
        <v>27</v>
      </c>
      <c r="K831" s="2" t="s">
        <v>28</v>
      </c>
      <c r="L831" s="2" t="s">
        <v>29</v>
      </c>
      <c r="M831" s="2" t="s">
        <v>29</v>
      </c>
      <c r="N831" s="2" t="s">
        <v>29</v>
      </c>
      <c r="O831" s="2" t="s">
        <v>29</v>
      </c>
      <c r="P831" s="2" t="s">
        <v>3333</v>
      </c>
      <c r="Q831" s="4" t="str">
        <f>HYPERLINK("http://weibo.com/1401131703/NmggpAuUn")</f>
        <v>http://weibo.com/1401131703/NmggpAuUn</v>
      </c>
      <c r="R831" s="3" t="s">
        <v>3329</v>
      </c>
      <c r="S831" s="2" t="s">
        <v>31</v>
      </c>
      <c r="T831" t="s">
        <v>32</v>
      </c>
    </row>
    <row r="832" ht="23" customHeight="1" spans="1:20">
      <c r="A832" s="2">
        <v>831</v>
      </c>
      <c r="B832" s="3" t="s">
        <v>3334</v>
      </c>
      <c r="C832" s="2" t="s">
        <v>3335</v>
      </c>
      <c r="D832" s="2" t="s">
        <v>21</v>
      </c>
      <c r="E832" s="2" t="s">
        <v>22</v>
      </c>
      <c r="F832" s="2" t="s">
        <v>3336</v>
      </c>
      <c r="G832" s="2" t="s">
        <v>3337</v>
      </c>
      <c r="H832" s="2" t="s">
        <v>205</v>
      </c>
      <c r="I832" s="2" t="s">
        <v>26</v>
      </c>
      <c r="J832" s="2" t="s">
        <v>27</v>
      </c>
      <c r="K832" s="2" t="s">
        <v>28</v>
      </c>
      <c r="L832" s="2" t="s">
        <v>29</v>
      </c>
      <c r="M832" s="2" t="s">
        <v>29</v>
      </c>
      <c r="N832" s="2" t="s">
        <v>29</v>
      </c>
      <c r="O832" s="2" t="s">
        <v>29</v>
      </c>
      <c r="P832" s="2" t="s">
        <v>3338</v>
      </c>
      <c r="Q832" s="4" t="str">
        <f>HYPERLINK("http://weibo.com/5649088803/Nmgfh2IQB")</f>
        <v>http://weibo.com/5649088803/Nmgfh2IQB</v>
      </c>
      <c r="R832" s="3" t="s">
        <v>3334</v>
      </c>
      <c r="S832" s="2" t="s">
        <v>31</v>
      </c>
      <c r="T832" t="s">
        <v>32</v>
      </c>
    </row>
    <row r="833" ht="23" customHeight="1" spans="1:20">
      <c r="A833" s="2">
        <v>832</v>
      </c>
      <c r="B833" s="3" t="s">
        <v>3339</v>
      </c>
      <c r="C833" s="2" t="s">
        <v>3340</v>
      </c>
      <c r="D833" s="2" t="s">
        <v>21</v>
      </c>
      <c r="E833" s="2" t="s">
        <v>22</v>
      </c>
      <c r="F833" s="2" t="s">
        <v>3341</v>
      </c>
      <c r="G833" s="2" t="s">
        <v>3342</v>
      </c>
      <c r="H833" s="2" t="s">
        <v>25</v>
      </c>
      <c r="I833" s="2" t="s">
        <v>26</v>
      </c>
      <c r="J833" s="2" t="s">
        <v>27</v>
      </c>
      <c r="K833" s="2" t="s">
        <v>28</v>
      </c>
      <c r="L833" s="2" t="s">
        <v>29</v>
      </c>
      <c r="M833" s="2" t="s">
        <v>29</v>
      </c>
      <c r="N833" s="2" t="s">
        <v>29</v>
      </c>
      <c r="O833" s="2" t="s">
        <v>29</v>
      </c>
      <c r="P833" s="2" t="s">
        <v>1635</v>
      </c>
      <c r="Q833" s="4" t="str">
        <f>HYPERLINK("http://weibo.com/7832186584/Nmgf4ljWc")</f>
        <v>http://weibo.com/7832186584/Nmgf4ljWc</v>
      </c>
      <c r="R833" s="3" t="s">
        <v>3339</v>
      </c>
      <c r="S833" s="2" t="s">
        <v>31</v>
      </c>
      <c r="T833" t="s">
        <v>32</v>
      </c>
    </row>
    <row r="834" ht="23" customHeight="1" spans="1:20">
      <c r="A834" s="2">
        <v>833</v>
      </c>
      <c r="B834" s="3" t="s">
        <v>3343</v>
      </c>
      <c r="C834" s="2" t="s">
        <v>3344</v>
      </c>
      <c r="D834" s="2" t="s">
        <v>35</v>
      </c>
      <c r="E834" s="2" t="s">
        <v>22</v>
      </c>
      <c r="F834" s="2" t="s">
        <v>3345</v>
      </c>
      <c r="G834" s="2" t="s">
        <v>3346</v>
      </c>
      <c r="H834" s="2" t="s">
        <v>176</v>
      </c>
      <c r="I834" s="2" t="s">
        <v>26</v>
      </c>
      <c r="J834" s="2" t="s">
        <v>27</v>
      </c>
      <c r="K834" s="2" t="s">
        <v>28</v>
      </c>
      <c r="L834" s="2" t="s">
        <v>29</v>
      </c>
      <c r="M834" s="2" t="s">
        <v>29</v>
      </c>
      <c r="N834" s="2" t="s">
        <v>29</v>
      </c>
      <c r="O834" s="2" t="s">
        <v>29</v>
      </c>
      <c r="P834" s="2" t="s">
        <v>1016</v>
      </c>
      <c r="Q834" s="4" t="str">
        <f>HYPERLINK("http://weibo.com/7868293898/NmgeXwm3Z")</f>
        <v>http://weibo.com/7868293898/NmgeXwm3Z</v>
      </c>
      <c r="R834" s="3" t="s">
        <v>3343</v>
      </c>
      <c r="S834" s="2" t="s">
        <v>31</v>
      </c>
      <c r="T834" t="s">
        <v>32</v>
      </c>
    </row>
    <row r="835" ht="23" customHeight="1" spans="1:20">
      <c r="A835" s="2">
        <v>834</v>
      </c>
      <c r="B835" s="3" t="s">
        <v>3347</v>
      </c>
      <c r="C835" s="2" t="s">
        <v>3348</v>
      </c>
      <c r="D835" s="2" t="s">
        <v>21</v>
      </c>
      <c r="E835" s="2" t="s">
        <v>22</v>
      </c>
      <c r="F835" s="2" t="s">
        <v>3349</v>
      </c>
      <c r="G835" s="2" t="s">
        <v>3350</v>
      </c>
      <c r="H835" s="2" t="s">
        <v>38</v>
      </c>
      <c r="I835" s="2" t="s">
        <v>26</v>
      </c>
      <c r="J835" s="2" t="s">
        <v>27</v>
      </c>
      <c r="K835" s="2" t="s">
        <v>28</v>
      </c>
      <c r="L835" s="2" t="s">
        <v>29</v>
      </c>
      <c r="M835" s="2" t="s">
        <v>29</v>
      </c>
      <c r="N835" s="2" t="s">
        <v>29</v>
      </c>
      <c r="O835" s="2" t="s">
        <v>29</v>
      </c>
      <c r="P835" s="2" t="s">
        <v>1405</v>
      </c>
      <c r="Q835" s="4" t="str">
        <f>HYPERLINK("http://weibo.com/2912909290/NmgeWh7bv")</f>
        <v>http://weibo.com/2912909290/NmgeWh7bv</v>
      </c>
      <c r="R835" s="3" t="s">
        <v>3347</v>
      </c>
      <c r="S835" s="2" t="s">
        <v>31</v>
      </c>
      <c r="T835" t="s">
        <v>32</v>
      </c>
    </row>
    <row r="836" ht="23" customHeight="1" spans="1:20">
      <c r="A836" s="2">
        <v>835</v>
      </c>
      <c r="B836" s="3" t="s">
        <v>3351</v>
      </c>
      <c r="C836" s="2" t="s">
        <v>3352</v>
      </c>
      <c r="D836" s="2" t="s">
        <v>35</v>
      </c>
      <c r="E836" s="2" t="s">
        <v>22</v>
      </c>
      <c r="F836" s="2" t="s">
        <v>3353</v>
      </c>
      <c r="G836" s="2" t="s">
        <v>3354</v>
      </c>
      <c r="H836" s="2" t="s">
        <v>225</v>
      </c>
      <c r="I836" s="2" t="s">
        <v>26</v>
      </c>
      <c r="J836" s="2" t="s">
        <v>27</v>
      </c>
      <c r="K836" s="2" t="s">
        <v>28</v>
      </c>
      <c r="L836" s="2" t="s">
        <v>29</v>
      </c>
      <c r="M836" s="2" t="s">
        <v>29</v>
      </c>
      <c r="N836" s="2" t="s">
        <v>29</v>
      </c>
      <c r="O836" s="2" t="s">
        <v>29</v>
      </c>
      <c r="P836" s="2" t="s">
        <v>104</v>
      </c>
      <c r="Q836" s="4" t="str">
        <f>HYPERLINK("http://weibo.com/7491041739/NmgeQE4NX")</f>
        <v>http://weibo.com/7491041739/NmgeQE4NX</v>
      </c>
      <c r="R836" s="3" t="s">
        <v>3351</v>
      </c>
      <c r="S836" s="2" t="s">
        <v>31</v>
      </c>
      <c r="T836" t="s">
        <v>32</v>
      </c>
    </row>
    <row r="837" ht="23" customHeight="1" spans="1:20">
      <c r="A837" s="2">
        <v>836</v>
      </c>
      <c r="B837" s="3" t="s">
        <v>3355</v>
      </c>
      <c r="C837" s="2" t="s">
        <v>3356</v>
      </c>
      <c r="D837" s="2" t="s">
        <v>21</v>
      </c>
      <c r="E837" s="2" t="s">
        <v>22</v>
      </c>
      <c r="F837" s="2" t="s">
        <v>3357</v>
      </c>
      <c r="G837" s="2" t="s">
        <v>3358</v>
      </c>
      <c r="H837" s="2" t="s">
        <v>80</v>
      </c>
      <c r="I837" s="2" t="s">
        <v>26</v>
      </c>
      <c r="J837" s="2" t="s">
        <v>27</v>
      </c>
      <c r="K837" s="2" t="s">
        <v>28</v>
      </c>
      <c r="L837" s="2" t="s">
        <v>29</v>
      </c>
      <c r="M837" s="2" t="s">
        <v>29</v>
      </c>
      <c r="N837" s="2" t="s">
        <v>29</v>
      </c>
      <c r="O837" s="2" t="s">
        <v>29</v>
      </c>
      <c r="P837" s="2" t="s">
        <v>433</v>
      </c>
      <c r="Q837" s="4" t="str">
        <f>HYPERLINK("http://weibo.com/6656551628/NmgdVp68T")</f>
        <v>http://weibo.com/6656551628/NmgdVp68T</v>
      </c>
      <c r="R837" s="3" t="s">
        <v>3355</v>
      </c>
      <c r="S837" s="2" t="s">
        <v>31</v>
      </c>
      <c r="T837" t="s">
        <v>32</v>
      </c>
    </row>
    <row r="838" ht="23" customHeight="1" spans="1:20">
      <c r="A838" s="2">
        <v>837</v>
      </c>
      <c r="B838" s="3" t="s">
        <v>46</v>
      </c>
      <c r="C838" s="2" t="s">
        <v>3359</v>
      </c>
      <c r="D838" s="2" t="s">
        <v>35</v>
      </c>
      <c r="E838" s="2" t="s">
        <v>22</v>
      </c>
      <c r="F838" s="2" t="s">
        <v>3360</v>
      </c>
      <c r="G838" s="2" t="s">
        <v>3361</v>
      </c>
      <c r="H838" s="2" t="s">
        <v>80</v>
      </c>
      <c r="I838" s="2" t="s">
        <v>26</v>
      </c>
      <c r="J838" s="2" t="s">
        <v>27</v>
      </c>
      <c r="K838" s="2" t="s">
        <v>28</v>
      </c>
      <c r="L838" s="2" t="s">
        <v>29</v>
      </c>
      <c r="M838" s="2" t="s">
        <v>29</v>
      </c>
      <c r="N838" s="2" t="s">
        <v>29</v>
      </c>
      <c r="O838" s="2" t="s">
        <v>29</v>
      </c>
      <c r="P838" s="2" t="s">
        <v>149</v>
      </c>
      <c r="Q838" s="4" t="str">
        <f>HYPERLINK("http://weibo.com/7384832377/Nmgcznhdf")</f>
        <v>http://weibo.com/7384832377/Nmgcznhdf</v>
      </c>
      <c r="R838" s="3" t="s">
        <v>46</v>
      </c>
      <c r="S838" s="2" t="s">
        <v>31</v>
      </c>
      <c r="T838" t="s">
        <v>32</v>
      </c>
    </row>
    <row r="839" ht="23" customHeight="1" spans="1:20">
      <c r="A839" s="2">
        <v>838</v>
      </c>
      <c r="B839" s="3" t="s">
        <v>46</v>
      </c>
      <c r="C839" s="2" t="s">
        <v>3362</v>
      </c>
      <c r="D839" s="2" t="s">
        <v>35</v>
      </c>
      <c r="E839" s="2" t="s">
        <v>22</v>
      </c>
      <c r="F839" s="2" t="s">
        <v>3363</v>
      </c>
      <c r="G839" s="2" t="s">
        <v>3364</v>
      </c>
      <c r="H839" s="2" t="s">
        <v>1188</v>
      </c>
      <c r="I839" s="2" t="s">
        <v>26</v>
      </c>
      <c r="J839" s="2" t="s">
        <v>27</v>
      </c>
      <c r="K839" s="2" t="s">
        <v>28</v>
      </c>
      <c r="L839" s="2" t="s">
        <v>29</v>
      </c>
      <c r="M839" s="2" t="s">
        <v>29</v>
      </c>
      <c r="N839" s="2" t="s">
        <v>29</v>
      </c>
      <c r="O839" s="2" t="s">
        <v>29</v>
      </c>
      <c r="P839" s="2" t="s">
        <v>149</v>
      </c>
      <c r="Q839" s="4" t="str">
        <f>HYPERLINK("http://weibo.com/7464753491/NmgcngqeZ")</f>
        <v>http://weibo.com/7464753491/NmgcngqeZ</v>
      </c>
      <c r="R839" s="3" t="s">
        <v>46</v>
      </c>
      <c r="S839" s="2" t="s">
        <v>31</v>
      </c>
      <c r="T839" t="s">
        <v>32</v>
      </c>
    </row>
    <row r="840" ht="23" customHeight="1" spans="1:20">
      <c r="A840" s="2">
        <v>839</v>
      </c>
      <c r="B840" s="3" t="s">
        <v>3365</v>
      </c>
      <c r="C840" s="2" t="s">
        <v>3366</v>
      </c>
      <c r="D840" s="2" t="s">
        <v>35</v>
      </c>
      <c r="E840" s="2" t="s">
        <v>22</v>
      </c>
      <c r="F840" s="2" t="s">
        <v>3367</v>
      </c>
      <c r="G840" s="2" t="s">
        <v>3368</v>
      </c>
      <c r="H840" s="2" t="s">
        <v>376</v>
      </c>
      <c r="I840" s="2" t="s">
        <v>26</v>
      </c>
      <c r="J840" s="2" t="s">
        <v>27</v>
      </c>
      <c r="K840" s="2" t="s">
        <v>28</v>
      </c>
      <c r="L840" s="2" t="s">
        <v>29</v>
      </c>
      <c r="M840" s="2" t="s">
        <v>29</v>
      </c>
      <c r="N840" s="2" t="s">
        <v>29</v>
      </c>
      <c r="O840" s="2" t="s">
        <v>29</v>
      </c>
      <c r="P840" s="2" t="s">
        <v>104</v>
      </c>
      <c r="Q840" s="4" t="str">
        <f>HYPERLINK("http://weibo.com/7451769921/Nmgc0CPBw")</f>
        <v>http://weibo.com/7451769921/Nmgc0CPBw</v>
      </c>
      <c r="R840" s="3" t="s">
        <v>3365</v>
      </c>
      <c r="S840" s="2" t="s">
        <v>31</v>
      </c>
      <c r="T840" t="s">
        <v>32</v>
      </c>
    </row>
    <row r="841" ht="23" customHeight="1" spans="1:20">
      <c r="A841" s="2">
        <v>840</v>
      </c>
      <c r="B841" s="3" t="s">
        <v>46</v>
      </c>
      <c r="C841" s="2" t="s">
        <v>3369</v>
      </c>
      <c r="D841" s="2" t="s">
        <v>35</v>
      </c>
      <c r="E841" s="2" t="s">
        <v>22</v>
      </c>
      <c r="F841" s="2" t="s">
        <v>3370</v>
      </c>
      <c r="G841" s="2" t="s">
        <v>3371</v>
      </c>
      <c r="H841" s="2" t="s">
        <v>25</v>
      </c>
      <c r="I841" s="2" t="s">
        <v>26</v>
      </c>
      <c r="J841" s="2" t="s">
        <v>27</v>
      </c>
      <c r="K841" s="2" t="s">
        <v>28</v>
      </c>
      <c r="L841" s="2" t="s">
        <v>29</v>
      </c>
      <c r="M841" s="2" t="s">
        <v>29</v>
      </c>
      <c r="N841" s="2" t="s">
        <v>29</v>
      </c>
      <c r="O841" s="2" t="s">
        <v>29</v>
      </c>
      <c r="P841" s="2" t="s">
        <v>3372</v>
      </c>
      <c r="Q841" s="4" t="str">
        <f>HYPERLINK("http://weibo.com/3291865744/NmgbXA1FT")</f>
        <v>http://weibo.com/3291865744/NmgbXA1FT</v>
      </c>
      <c r="R841" s="3" t="s">
        <v>46</v>
      </c>
      <c r="S841" s="2" t="s">
        <v>31</v>
      </c>
      <c r="T841" t="s">
        <v>32</v>
      </c>
    </row>
    <row r="842" ht="23" customHeight="1" spans="1:20">
      <c r="A842" s="2">
        <v>841</v>
      </c>
      <c r="B842" s="3" t="s">
        <v>3373</v>
      </c>
      <c r="C842" s="2" t="s">
        <v>3374</v>
      </c>
      <c r="D842" s="2" t="s">
        <v>35</v>
      </c>
      <c r="E842" s="2" t="s">
        <v>22</v>
      </c>
      <c r="F842" s="2" t="s">
        <v>3375</v>
      </c>
      <c r="G842" s="2" t="s">
        <v>3376</v>
      </c>
      <c r="H842" s="2" t="s">
        <v>1748</v>
      </c>
      <c r="I842" s="2" t="s">
        <v>26</v>
      </c>
      <c r="J842" s="2" t="s">
        <v>27</v>
      </c>
      <c r="K842" s="2" t="s">
        <v>28</v>
      </c>
      <c r="L842" s="2" t="s">
        <v>29</v>
      </c>
      <c r="M842" s="2" t="s">
        <v>29</v>
      </c>
      <c r="N842" s="2" t="s">
        <v>29</v>
      </c>
      <c r="O842" s="2" t="s">
        <v>29</v>
      </c>
      <c r="P842" s="2" t="s">
        <v>403</v>
      </c>
      <c r="Q842" s="4" t="str">
        <f>HYPERLINK("http://weibo.com/6034833158/NmgbW7AAq")</f>
        <v>http://weibo.com/6034833158/NmgbW7AAq</v>
      </c>
      <c r="R842" s="3" t="s">
        <v>3373</v>
      </c>
      <c r="S842" s="2" t="s">
        <v>31</v>
      </c>
      <c r="T842" t="s">
        <v>32</v>
      </c>
    </row>
    <row r="843" ht="23" customHeight="1" spans="1:20">
      <c r="A843" s="2">
        <v>842</v>
      </c>
      <c r="B843" s="3" t="s">
        <v>325</v>
      </c>
      <c r="C843" s="2" t="s">
        <v>3377</v>
      </c>
      <c r="D843" s="2" t="s">
        <v>35</v>
      </c>
      <c r="E843" s="2" t="s">
        <v>22</v>
      </c>
      <c r="F843" s="2" t="s">
        <v>3378</v>
      </c>
      <c r="G843" s="2" t="s">
        <v>3379</v>
      </c>
      <c r="H843" s="2" t="s">
        <v>154</v>
      </c>
      <c r="I843" s="2" t="s">
        <v>26</v>
      </c>
      <c r="J843" s="2" t="s">
        <v>27</v>
      </c>
      <c r="K843" s="2" t="s">
        <v>28</v>
      </c>
      <c r="L843" s="2" t="s">
        <v>29</v>
      </c>
      <c r="M843" s="2" t="s">
        <v>29</v>
      </c>
      <c r="N843" s="2" t="s">
        <v>29</v>
      </c>
      <c r="O843" s="2" t="s">
        <v>29</v>
      </c>
      <c r="P843" s="2" t="s">
        <v>2649</v>
      </c>
      <c r="Q843" s="4" t="str">
        <f>HYPERLINK("http://weibo.com/5243667020/Nmgbt8XYJ")</f>
        <v>http://weibo.com/5243667020/Nmgbt8XYJ</v>
      </c>
      <c r="R843" s="3" t="s">
        <v>325</v>
      </c>
      <c r="S843" s="2" t="s">
        <v>31</v>
      </c>
      <c r="T843" t="s">
        <v>32</v>
      </c>
    </row>
    <row r="844" ht="23" customHeight="1" spans="1:20">
      <c r="A844" s="2">
        <v>843</v>
      </c>
      <c r="B844" s="3" t="s">
        <v>301</v>
      </c>
      <c r="C844" s="2" t="s">
        <v>3380</v>
      </c>
      <c r="D844" s="2" t="s">
        <v>35</v>
      </c>
      <c r="E844" s="2" t="s">
        <v>22</v>
      </c>
      <c r="F844" s="2" t="s">
        <v>3381</v>
      </c>
      <c r="G844" s="2" t="s">
        <v>3382</v>
      </c>
      <c r="H844" s="2" t="s">
        <v>176</v>
      </c>
      <c r="I844" s="2" t="s">
        <v>26</v>
      </c>
      <c r="J844" s="2" t="s">
        <v>27</v>
      </c>
      <c r="K844" s="2" t="s">
        <v>28</v>
      </c>
      <c r="L844" s="2" t="s">
        <v>29</v>
      </c>
      <c r="M844" s="2" t="s">
        <v>29</v>
      </c>
      <c r="N844" s="2" t="s">
        <v>29</v>
      </c>
      <c r="O844" s="2" t="s">
        <v>29</v>
      </c>
      <c r="P844" s="2" t="s">
        <v>3383</v>
      </c>
      <c r="Q844" s="4" t="str">
        <f>HYPERLINK("http://weibo.com/3192622455/Nmg7mti7D")</f>
        <v>http://weibo.com/3192622455/Nmg7mti7D</v>
      </c>
      <c r="R844" s="3" t="s">
        <v>301</v>
      </c>
      <c r="S844" s="2" t="s">
        <v>31</v>
      </c>
      <c r="T844" t="s">
        <v>32</v>
      </c>
    </row>
    <row r="845" ht="23" customHeight="1" spans="1:20">
      <c r="A845" s="2">
        <v>844</v>
      </c>
      <c r="B845" s="3" t="s">
        <v>2113</v>
      </c>
      <c r="C845" s="2" t="s">
        <v>3384</v>
      </c>
      <c r="D845" s="2" t="s">
        <v>21</v>
      </c>
      <c r="E845" s="2" t="s">
        <v>22</v>
      </c>
      <c r="F845" s="2" t="s">
        <v>3385</v>
      </c>
      <c r="G845" s="2" t="s">
        <v>3386</v>
      </c>
      <c r="H845" s="2" t="s">
        <v>25</v>
      </c>
      <c r="I845" s="2" t="s">
        <v>26</v>
      </c>
      <c r="J845" s="2" t="s">
        <v>27</v>
      </c>
      <c r="K845" s="2" t="s">
        <v>28</v>
      </c>
      <c r="L845" s="2" t="s">
        <v>29</v>
      </c>
      <c r="M845" s="2" t="s">
        <v>29</v>
      </c>
      <c r="N845" s="2" t="s">
        <v>29</v>
      </c>
      <c r="O845" s="2" t="s">
        <v>29</v>
      </c>
      <c r="P845" s="2" t="s">
        <v>601</v>
      </c>
      <c r="Q845" s="4" t="str">
        <f>HYPERLINK("http://weibo.com/5653915901/Nmg7ht064")</f>
        <v>http://weibo.com/5653915901/Nmg7ht064</v>
      </c>
      <c r="R845" s="3" t="s">
        <v>2113</v>
      </c>
      <c r="S845" s="2" t="s">
        <v>31</v>
      </c>
      <c r="T845" t="s">
        <v>32</v>
      </c>
    </row>
    <row r="846" ht="23" customHeight="1" spans="1:20">
      <c r="A846" s="2">
        <v>845</v>
      </c>
      <c r="B846" s="3" t="s">
        <v>3387</v>
      </c>
      <c r="C846" s="2" t="s">
        <v>3388</v>
      </c>
      <c r="D846" s="2" t="s">
        <v>35</v>
      </c>
      <c r="E846" s="2" t="s">
        <v>22</v>
      </c>
      <c r="F846" s="2" t="s">
        <v>3389</v>
      </c>
      <c r="G846" s="2" t="s">
        <v>3390</v>
      </c>
      <c r="H846" s="2" t="s">
        <v>38</v>
      </c>
      <c r="I846" s="2" t="s">
        <v>26</v>
      </c>
      <c r="J846" s="2" t="s">
        <v>27</v>
      </c>
      <c r="K846" s="2" t="s">
        <v>28</v>
      </c>
      <c r="L846" s="2" t="s">
        <v>29</v>
      </c>
      <c r="M846" s="2" t="s">
        <v>29</v>
      </c>
      <c r="N846" s="2" t="s">
        <v>29</v>
      </c>
      <c r="O846" s="2" t="s">
        <v>29</v>
      </c>
      <c r="P846" s="2" t="s">
        <v>3391</v>
      </c>
      <c r="Q846" s="4" t="str">
        <f>HYPERLINK("http://weibo.com/6420872116/Nmg63s5VI")</f>
        <v>http://weibo.com/6420872116/Nmg63s5VI</v>
      </c>
      <c r="R846" s="3" t="s">
        <v>3387</v>
      </c>
      <c r="S846" s="2" t="s">
        <v>31</v>
      </c>
      <c r="T846" t="s">
        <v>32</v>
      </c>
    </row>
    <row r="847" ht="23" customHeight="1" spans="1:20">
      <c r="A847" s="2">
        <v>846</v>
      </c>
      <c r="B847" s="3" t="s">
        <v>1283</v>
      </c>
      <c r="C847" s="2" t="s">
        <v>3392</v>
      </c>
      <c r="D847" s="2" t="s">
        <v>35</v>
      </c>
      <c r="E847" s="2" t="s">
        <v>22</v>
      </c>
      <c r="F847" s="2" t="s">
        <v>3393</v>
      </c>
      <c r="G847" s="2" t="s">
        <v>3394</v>
      </c>
      <c r="H847" s="2" t="s">
        <v>38</v>
      </c>
      <c r="I847" s="2" t="s">
        <v>26</v>
      </c>
      <c r="J847" s="2" t="s">
        <v>27</v>
      </c>
      <c r="K847" s="2" t="s">
        <v>28</v>
      </c>
      <c r="L847" s="2" t="s">
        <v>29</v>
      </c>
      <c r="M847" s="2" t="s">
        <v>29</v>
      </c>
      <c r="N847" s="2" t="s">
        <v>29</v>
      </c>
      <c r="O847" s="2" t="s">
        <v>29</v>
      </c>
      <c r="P847" s="2" t="s">
        <v>3395</v>
      </c>
      <c r="Q847" s="4" t="str">
        <f>HYPERLINK("http://weibo.com/2589382921/Nmg5grdfk")</f>
        <v>http://weibo.com/2589382921/Nmg5grdfk</v>
      </c>
      <c r="R847" s="3" t="s">
        <v>1283</v>
      </c>
      <c r="S847" s="2" t="s">
        <v>31</v>
      </c>
      <c r="T847" t="s">
        <v>32</v>
      </c>
    </row>
    <row r="848" ht="23" customHeight="1" spans="1:20">
      <c r="A848" s="2">
        <v>847</v>
      </c>
      <c r="B848" s="3" t="s">
        <v>3396</v>
      </c>
      <c r="C848" s="2" t="s">
        <v>3397</v>
      </c>
      <c r="D848" s="2" t="s">
        <v>35</v>
      </c>
      <c r="E848" s="2" t="s">
        <v>22</v>
      </c>
      <c r="F848" s="2" t="s">
        <v>3398</v>
      </c>
      <c r="G848" s="2" t="s">
        <v>3399</v>
      </c>
      <c r="H848" s="2" t="s">
        <v>376</v>
      </c>
      <c r="I848" s="2" t="s">
        <v>26</v>
      </c>
      <c r="J848" s="2" t="s">
        <v>27</v>
      </c>
      <c r="K848" s="2" t="s">
        <v>28</v>
      </c>
      <c r="L848" s="2" t="s">
        <v>29</v>
      </c>
      <c r="M848" s="2" t="s">
        <v>29</v>
      </c>
      <c r="N848" s="2" t="s">
        <v>29</v>
      </c>
      <c r="O848" s="2" t="s">
        <v>29</v>
      </c>
      <c r="P848" s="2" t="s">
        <v>29</v>
      </c>
      <c r="Q848" s="4" t="str">
        <f>HYPERLINK("http://weibo.com/5622683176/Nmg4Ip0Bz")</f>
        <v>http://weibo.com/5622683176/Nmg4Ip0Bz</v>
      </c>
      <c r="R848" s="3" t="s">
        <v>3396</v>
      </c>
      <c r="S848" s="2" t="s">
        <v>31</v>
      </c>
      <c r="T848" t="s">
        <v>32</v>
      </c>
    </row>
    <row r="849" ht="23" customHeight="1" spans="1:20">
      <c r="A849" s="2">
        <v>848</v>
      </c>
      <c r="B849" s="3" t="s">
        <v>185</v>
      </c>
      <c r="C849" s="2" t="s">
        <v>3400</v>
      </c>
      <c r="D849" s="2" t="s">
        <v>35</v>
      </c>
      <c r="E849" s="2" t="s">
        <v>22</v>
      </c>
      <c r="F849" s="2" t="s">
        <v>3401</v>
      </c>
      <c r="G849" s="2" t="s">
        <v>3402</v>
      </c>
      <c r="H849" s="2" t="s">
        <v>205</v>
      </c>
      <c r="I849" s="2" t="s">
        <v>26</v>
      </c>
      <c r="J849" s="2" t="s">
        <v>27</v>
      </c>
      <c r="K849" s="2" t="s">
        <v>28</v>
      </c>
      <c r="L849" s="2" t="s">
        <v>29</v>
      </c>
      <c r="M849" s="2" t="s">
        <v>29</v>
      </c>
      <c r="N849" s="2" t="s">
        <v>29</v>
      </c>
      <c r="O849" s="2" t="s">
        <v>29</v>
      </c>
      <c r="P849" s="2" t="s">
        <v>825</v>
      </c>
      <c r="Q849" s="4" t="str">
        <f>HYPERLINK("http://weibo.com/2529906613/Nmg4zy9SJ")</f>
        <v>http://weibo.com/2529906613/Nmg4zy9SJ</v>
      </c>
      <c r="R849" s="3" t="s">
        <v>185</v>
      </c>
      <c r="S849" s="2" t="s">
        <v>31</v>
      </c>
      <c r="T849" t="s">
        <v>32</v>
      </c>
    </row>
    <row r="850" ht="23" customHeight="1" spans="1:20">
      <c r="A850" s="2">
        <v>849</v>
      </c>
      <c r="B850" s="3" t="s">
        <v>3403</v>
      </c>
      <c r="C850" s="2" t="s">
        <v>3404</v>
      </c>
      <c r="D850" s="2" t="s">
        <v>21</v>
      </c>
      <c r="E850" s="2" t="s">
        <v>22</v>
      </c>
      <c r="F850" s="2" t="s">
        <v>3405</v>
      </c>
      <c r="G850" s="2" t="s">
        <v>3406</v>
      </c>
      <c r="H850" s="2" t="s">
        <v>25</v>
      </c>
      <c r="I850" s="2" t="s">
        <v>26</v>
      </c>
      <c r="J850" s="2" t="s">
        <v>27</v>
      </c>
      <c r="K850" s="2" t="s">
        <v>28</v>
      </c>
      <c r="L850" s="2" t="s">
        <v>29</v>
      </c>
      <c r="M850" s="2" t="s">
        <v>29</v>
      </c>
      <c r="N850" s="2" t="s">
        <v>29</v>
      </c>
      <c r="O850" s="2" t="s">
        <v>29</v>
      </c>
      <c r="P850" s="2" t="s">
        <v>3407</v>
      </c>
      <c r="Q850" s="4" t="str">
        <f>HYPERLINK("http://weibo.com/6382046906/Nmg4mwXQr")</f>
        <v>http://weibo.com/6382046906/Nmg4mwXQr</v>
      </c>
      <c r="R850" s="3" t="s">
        <v>3403</v>
      </c>
      <c r="S850" s="2" t="s">
        <v>31</v>
      </c>
      <c r="T850" t="s">
        <v>32</v>
      </c>
    </row>
    <row r="851" ht="23" customHeight="1" spans="1:20">
      <c r="A851" s="2">
        <v>850</v>
      </c>
      <c r="B851" s="3" t="s">
        <v>3408</v>
      </c>
      <c r="C851" s="2" t="s">
        <v>3409</v>
      </c>
      <c r="D851" s="2" t="s">
        <v>21</v>
      </c>
      <c r="E851" s="2" t="s">
        <v>22</v>
      </c>
      <c r="F851" s="2" t="s">
        <v>3410</v>
      </c>
      <c r="G851" s="2" t="s">
        <v>3411</v>
      </c>
      <c r="H851" s="2" t="s">
        <v>38</v>
      </c>
      <c r="I851" s="2" t="s">
        <v>26</v>
      </c>
      <c r="J851" s="2" t="s">
        <v>27</v>
      </c>
      <c r="K851" s="2" t="s">
        <v>28</v>
      </c>
      <c r="L851" s="2" t="s">
        <v>29</v>
      </c>
      <c r="M851" s="2" t="s">
        <v>29</v>
      </c>
      <c r="N851" s="2" t="s">
        <v>29</v>
      </c>
      <c r="O851" s="2" t="s">
        <v>29</v>
      </c>
      <c r="P851" s="2" t="s">
        <v>3412</v>
      </c>
      <c r="Q851" s="4" t="str">
        <f>HYPERLINK("http://weibo.com/5263508779/Nmg3Ejb0w")</f>
        <v>http://weibo.com/5263508779/Nmg3Ejb0w</v>
      </c>
      <c r="R851" s="3" t="s">
        <v>3408</v>
      </c>
      <c r="S851" s="2" t="s">
        <v>31</v>
      </c>
      <c r="T851" t="s">
        <v>32</v>
      </c>
    </row>
    <row r="852" ht="23" customHeight="1" spans="1:20">
      <c r="A852" s="2">
        <v>851</v>
      </c>
      <c r="B852" s="3" t="s">
        <v>3413</v>
      </c>
      <c r="C852" s="2" t="s">
        <v>3414</v>
      </c>
      <c r="D852" s="2" t="s">
        <v>35</v>
      </c>
      <c r="E852" s="2" t="s">
        <v>22</v>
      </c>
      <c r="F852" s="2" t="s">
        <v>3415</v>
      </c>
      <c r="G852" s="2" t="s">
        <v>3416</v>
      </c>
      <c r="H852" s="2" t="s">
        <v>260</v>
      </c>
      <c r="I852" s="2" t="s">
        <v>26</v>
      </c>
      <c r="J852" s="2" t="s">
        <v>27</v>
      </c>
      <c r="K852" s="2" t="s">
        <v>28</v>
      </c>
      <c r="L852" s="2" t="s">
        <v>29</v>
      </c>
      <c r="M852" s="2" t="s">
        <v>29</v>
      </c>
      <c r="N852" s="2" t="s">
        <v>29</v>
      </c>
      <c r="O852" s="2" t="s">
        <v>29</v>
      </c>
      <c r="P852" s="2" t="s">
        <v>3417</v>
      </c>
      <c r="Q852" s="4" t="str">
        <f>HYPERLINK("http://weibo.com/1865896793/Nmg2V7KT6")</f>
        <v>http://weibo.com/1865896793/Nmg2V7KT6</v>
      </c>
      <c r="R852" s="3" t="s">
        <v>3413</v>
      </c>
      <c r="S852" s="2" t="s">
        <v>31</v>
      </c>
      <c r="T852" t="s">
        <v>32</v>
      </c>
    </row>
    <row r="853" ht="23" customHeight="1" spans="1:20">
      <c r="A853" s="2">
        <v>852</v>
      </c>
      <c r="B853" s="3" t="s">
        <v>1283</v>
      </c>
      <c r="C853" s="2" t="s">
        <v>3418</v>
      </c>
      <c r="D853" s="2" t="s">
        <v>35</v>
      </c>
      <c r="E853" s="2" t="s">
        <v>22</v>
      </c>
      <c r="F853" s="2" t="s">
        <v>3419</v>
      </c>
      <c r="G853" s="2" t="s">
        <v>3420</v>
      </c>
      <c r="H853" s="2" t="s">
        <v>255</v>
      </c>
      <c r="I853" s="2" t="s">
        <v>26</v>
      </c>
      <c r="J853" s="2" t="s">
        <v>27</v>
      </c>
      <c r="K853" s="2" t="s">
        <v>28</v>
      </c>
      <c r="L853" s="2" t="s">
        <v>29</v>
      </c>
      <c r="M853" s="2" t="s">
        <v>29</v>
      </c>
      <c r="N853" s="2" t="s">
        <v>29</v>
      </c>
      <c r="O853" s="2" t="s">
        <v>29</v>
      </c>
      <c r="P853" s="2" t="s">
        <v>1836</v>
      </c>
      <c r="Q853" s="4" t="str">
        <f>HYPERLINK("http://weibo.com/1660393747/Nmg2Je5RD")</f>
        <v>http://weibo.com/1660393747/Nmg2Je5RD</v>
      </c>
      <c r="R853" s="3" t="s">
        <v>1283</v>
      </c>
      <c r="S853" s="2" t="s">
        <v>31</v>
      </c>
      <c r="T853" t="s">
        <v>32</v>
      </c>
    </row>
    <row r="854" ht="23" customHeight="1" spans="1:20">
      <c r="A854" s="2">
        <v>853</v>
      </c>
      <c r="B854" s="3" t="s">
        <v>3421</v>
      </c>
      <c r="C854" s="2" t="s">
        <v>3422</v>
      </c>
      <c r="D854" s="2" t="s">
        <v>21</v>
      </c>
      <c r="E854" s="2" t="s">
        <v>22</v>
      </c>
      <c r="F854" s="2" t="s">
        <v>3410</v>
      </c>
      <c r="G854" s="2" t="s">
        <v>3411</v>
      </c>
      <c r="H854" s="2" t="s">
        <v>38</v>
      </c>
      <c r="I854" s="2" t="s">
        <v>26</v>
      </c>
      <c r="J854" s="2" t="s">
        <v>27</v>
      </c>
      <c r="K854" s="2" t="s">
        <v>28</v>
      </c>
      <c r="L854" s="2" t="s">
        <v>29</v>
      </c>
      <c r="M854" s="2" t="s">
        <v>29</v>
      </c>
      <c r="N854" s="2" t="s">
        <v>29</v>
      </c>
      <c r="O854" s="2" t="s">
        <v>29</v>
      </c>
      <c r="P854" s="2" t="s">
        <v>3412</v>
      </c>
      <c r="Q854" s="4" t="str">
        <f>HYPERLINK("http://weibo.com/5263508779/Nmg2q0Gec")</f>
        <v>http://weibo.com/5263508779/Nmg2q0Gec</v>
      </c>
      <c r="R854" s="3" t="s">
        <v>3421</v>
      </c>
      <c r="S854" s="2" t="s">
        <v>31</v>
      </c>
      <c r="T854" t="s">
        <v>32</v>
      </c>
    </row>
    <row r="855" ht="23" customHeight="1" spans="1:20">
      <c r="A855" s="2">
        <v>854</v>
      </c>
      <c r="B855" s="3" t="s">
        <v>46</v>
      </c>
      <c r="C855" s="2" t="s">
        <v>3423</v>
      </c>
      <c r="D855" s="2" t="s">
        <v>35</v>
      </c>
      <c r="E855" s="2" t="s">
        <v>22</v>
      </c>
      <c r="F855" s="2" t="s">
        <v>3424</v>
      </c>
      <c r="G855" s="2" t="s">
        <v>3425</v>
      </c>
      <c r="H855" s="2" t="s">
        <v>2693</v>
      </c>
      <c r="I855" s="2" t="s">
        <v>26</v>
      </c>
      <c r="J855" s="2" t="s">
        <v>27</v>
      </c>
      <c r="K855" s="2" t="s">
        <v>28</v>
      </c>
      <c r="L855" s="2" t="s">
        <v>29</v>
      </c>
      <c r="M855" s="2" t="s">
        <v>29</v>
      </c>
      <c r="N855" s="2" t="s">
        <v>29</v>
      </c>
      <c r="O855" s="2" t="s">
        <v>29</v>
      </c>
      <c r="P855" s="2" t="s">
        <v>160</v>
      </c>
      <c r="Q855" s="4" t="str">
        <f>HYPERLINK("http://weibo.com/6024082728/Nmg1lBTKE")</f>
        <v>http://weibo.com/6024082728/Nmg1lBTKE</v>
      </c>
      <c r="R855" s="3" t="s">
        <v>46</v>
      </c>
      <c r="S855" s="2" t="s">
        <v>31</v>
      </c>
      <c r="T855" t="s">
        <v>32</v>
      </c>
    </row>
    <row r="856" ht="23" customHeight="1" spans="1:20">
      <c r="A856" s="2">
        <v>855</v>
      </c>
      <c r="B856" s="3" t="s">
        <v>3426</v>
      </c>
      <c r="C856" s="2" t="s">
        <v>3427</v>
      </c>
      <c r="D856" s="2" t="s">
        <v>21</v>
      </c>
      <c r="E856" s="2" t="s">
        <v>22</v>
      </c>
      <c r="F856" s="2" t="s">
        <v>3428</v>
      </c>
      <c r="G856" s="2" t="s">
        <v>3429</v>
      </c>
      <c r="H856" s="2" t="s">
        <v>103</v>
      </c>
      <c r="I856" s="2" t="s">
        <v>26</v>
      </c>
      <c r="J856" s="2" t="s">
        <v>27</v>
      </c>
      <c r="K856" s="2" t="s">
        <v>28</v>
      </c>
      <c r="L856" s="2" t="s">
        <v>29</v>
      </c>
      <c r="M856" s="2" t="s">
        <v>29</v>
      </c>
      <c r="N856" s="2" t="s">
        <v>29</v>
      </c>
      <c r="O856" s="2" t="s">
        <v>29</v>
      </c>
      <c r="P856" s="2" t="s">
        <v>1699</v>
      </c>
      <c r="Q856" s="4" t="str">
        <f>HYPERLINK("http://weibo.com/6822841080/Nmg1dlAWo")</f>
        <v>http://weibo.com/6822841080/Nmg1dlAWo</v>
      </c>
      <c r="R856" s="3" t="s">
        <v>3426</v>
      </c>
      <c r="S856" s="2" t="s">
        <v>31</v>
      </c>
      <c r="T856" t="s">
        <v>32</v>
      </c>
    </row>
    <row r="857" ht="23" customHeight="1" spans="1:20">
      <c r="A857" s="2">
        <v>856</v>
      </c>
      <c r="B857" s="3" t="s">
        <v>1283</v>
      </c>
      <c r="C857" s="2" t="s">
        <v>3430</v>
      </c>
      <c r="D857" s="2" t="s">
        <v>35</v>
      </c>
      <c r="E857" s="2" t="s">
        <v>22</v>
      </c>
      <c r="F857" s="2" t="s">
        <v>3431</v>
      </c>
      <c r="G857" s="2" t="s">
        <v>3432</v>
      </c>
      <c r="H857" s="2" t="s">
        <v>553</v>
      </c>
      <c r="I857" s="2" t="s">
        <v>26</v>
      </c>
      <c r="J857" s="2" t="s">
        <v>27</v>
      </c>
      <c r="K857" s="2" t="s">
        <v>28</v>
      </c>
      <c r="L857" s="2" t="s">
        <v>29</v>
      </c>
      <c r="M857" s="2" t="s">
        <v>29</v>
      </c>
      <c r="N857" s="2" t="s">
        <v>29</v>
      </c>
      <c r="O857" s="2" t="s">
        <v>29</v>
      </c>
      <c r="P857" s="2" t="s">
        <v>403</v>
      </c>
      <c r="Q857" s="4" t="str">
        <f>HYPERLINK("http://weibo.com/7275271666/Nmg0eEfmv")</f>
        <v>http://weibo.com/7275271666/Nmg0eEfmv</v>
      </c>
      <c r="R857" s="3" t="s">
        <v>1283</v>
      </c>
      <c r="S857" s="2" t="s">
        <v>31</v>
      </c>
      <c r="T857" t="s">
        <v>32</v>
      </c>
    </row>
    <row r="858" ht="23" customHeight="1" spans="1:20">
      <c r="A858" s="2">
        <v>857</v>
      </c>
      <c r="B858" s="3" t="s">
        <v>3051</v>
      </c>
      <c r="C858" s="2" t="s">
        <v>3433</v>
      </c>
      <c r="D858" s="2" t="s">
        <v>35</v>
      </c>
      <c r="E858" s="2" t="s">
        <v>22</v>
      </c>
      <c r="F858" s="2" t="s">
        <v>3434</v>
      </c>
      <c r="G858" s="2" t="s">
        <v>3435</v>
      </c>
      <c r="H858" s="2" t="s">
        <v>38</v>
      </c>
      <c r="I858" s="2" t="s">
        <v>26</v>
      </c>
      <c r="J858" s="2" t="s">
        <v>27</v>
      </c>
      <c r="K858" s="2" t="s">
        <v>28</v>
      </c>
      <c r="L858" s="2" t="s">
        <v>29</v>
      </c>
      <c r="M858" s="2" t="s">
        <v>29</v>
      </c>
      <c r="N858" s="2" t="s">
        <v>29</v>
      </c>
      <c r="O858" s="2" t="s">
        <v>29</v>
      </c>
      <c r="P858" s="2" t="s">
        <v>851</v>
      </c>
      <c r="Q858" s="4" t="str">
        <f>HYPERLINK("http://weibo.com/6682374473/Nmg0cBgYN")</f>
        <v>http://weibo.com/6682374473/Nmg0cBgYN</v>
      </c>
      <c r="R858" s="3" t="s">
        <v>3051</v>
      </c>
      <c r="S858" s="2" t="s">
        <v>31</v>
      </c>
      <c r="T858" t="s">
        <v>32</v>
      </c>
    </row>
    <row r="859" ht="23" customHeight="1" spans="1:20">
      <c r="A859" s="2">
        <v>858</v>
      </c>
      <c r="B859" s="3" t="s">
        <v>3436</v>
      </c>
      <c r="C859" s="2" t="s">
        <v>3437</v>
      </c>
      <c r="D859" s="2" t="s">
        <v>35</v>
      </c>
      <c r="E859" s="2" t="s">
        <v>22</v>
      </c>
      <c r="F859" s="2" t="s">
        <v>3438</v>
      </c>
      <c r="G859" s="2" t="s">
        <v>3439</v>
      </c>
      <c r="H859" s="2" t="s">
        <v>25</v>
      </c>
      <c r="I859" s="2" t="s">
        <v>26</v>
      </c>
      <c r="J859" s="2" t="s">
        <v>27</v>
      </c>
      <c r="K859" s="2" t="s">
        <v>28</v>
      </c>
      <c r="L859" s="2" t="s">
        <v>29</v>
      </c>
      <c r="M859" s="2" t="s">
        <v>29</v>
      </c>
      <c r="N859" s="2" t="s">
        <v>29</v>
      </c>
      <c r="O859" s="2" t="s">
        <v>29</v>
      </c>
      <c r="P859" s="2" t="s">
        <v>597</v>
      </c>
      <c r="Q859" s="4" t="str">
        <f>HYPERLINK("http://weibo.com/1928667383/NmfZb5Fwd")</f>
        <v>http://weibo.com/1928667383/NmfZb5Fwd</v>
      </c>
      <c r="R859" s="3" t="s">
        <v>3436</v>
      </c>
      <c r="S859" s="2" t="s">
        <v>31</v>
      </c>
      <c r="T859" t="s">
        <v>32</v>
      </c>
    </row>
    <row r="860" ht="23" customHeight="1" spans="1:20">
      <c r="A860" s="2">
        <v>859</v>
      </c>
      <c r="B860" s="3" t="s">
        <v>3440</v>
      </c>
      <c r="C860" s="2" t="s">
        <v>3441</v>
      </c>
      <c r="D860" s="2" t="s">
        <v>21</v>
      </c>
      <c r="E860" s="2" t="s">
        <v>22</v>
      </c>
      <c r="F860" s="2" t="s">
        <v>3442</v>
      </c>
      <c r="G860" s="2" t="s">
        <v>3443</v>
      </c>
      <c r="H860" s="2" t="s">
        <v>91</v>
      </c>
      <c r="I860" s="2" t="s">
        <v>26</v>
      </c>
      <c r="J860" s="2" t="s">
        <v>27</v>
      </c>
      <c r="K860" s="2" t="s">
        <v>28</v>
      </c>
      <c r="L860" s="2" t="s">
        <v>29</v>
      </c>
      <c r="M860" s="2" t="s">
        <v>29</v>
      </c>
      <c r="N860" s="2" t="s">
        <v>29</v>
      </c>
      <c r="O860" s="2" t="s">
        <v>29</v>
      </c>
      <c r="P860" s="2" t="s">
        <v>3444</v>
      </c>
      <c r="Q860" s="4" t="str">
        <f>HYPERLINK("http://weibo.com/2865104294/NmfYCxjAx")</f>
        <v>http://weibo.com/2865104294/NmfYCxjAx</v>
      </c>
      <c r="R860" s="3" t="s">
        <v>3440</v>
      </c>
      <c r="S860" s="2" t="s">
        <v>31</v>
      </c>
      <c r="T860" t="s">
        <v>32</v>
      </c>
    </row>
    <row r="861" ht="23" customHeight="1" spans="1:20">
      <c r="A861" s="2">
        <v>860</v>
      </c>
      <c r="B861" s="3" t="s">
        <v>46</v>
      </c>
      <c r="C861" s="2" t="s">
        <v>3445</v>
      </c>
      <c r="D861" s="2" t="s">
        <v>35</v>
      </c>
      <c r="E861" s="2" t="s">
        <v>22</v>
      </c>
      <c r="F861" s="2" t="s">
        <v>3446</v>
      </c>
      <c r="G861" s="2" t="s">
        <v>3447</v>
      </c>
      <c r="H861" s="2" t="s">
        <v>376</v>
      </c>
      <c r="I861" s="2" t="s">
        <v>26</v>
      </c>
      <c r="J861" s="2" t="s">
        <v>27</v>
      </c>
      <c r="K861" s="2" t="s">
        <v>28</v>
      </c>
      <c r="L861" s="2" t="s">
        <v>29</v>
      </c>
      <c r="M861" s="2" t="s">
        <v>29</v>
      </c>
      <c r="N861" s="2" t="s">
        <v>29</v>
      </c>
      <c r="O861" s="2" t="s">
        <v>29</v>
      </c>
      <c r="P861" s="2" t="s">
        <v>3448</v>
      </c>
      <c r="Q861" s="4" t="str">
        <f>HYPERLINK("http://weibo.com/2835271311/NmfXueWmY")</f>
        <v>http://weibo.com/2835271311/NmfXueWmY</v>
      </c>
      <c r="R861" s="3" t="s">
        <v>46</v>
      </c>
      <c r="S861" s="2" t="s">
        <v>31</v>
      </c>
      <c r="T861" t="s">
        <v>32</v>
      </c>
    </row>
    <row r="862" ht="23" customHeight="1" spans="1:20">
      <c r="A862" s="2">
        <v>861</v>
      </c>
      <c r="B862" s="3" t="s">
        <v>46</v>
      </c>
      <c r="C862" s="2" t="s">
        <v>3449</v>
      </c>
      <c r="D862" s="2" t="s">
        <v>35</v>
      </c>
      <c r="E862" s="2" t="s">
        <v>22</v>
      </c>
      <c r="F862" s="2" t="s">
        <v>3450</v>
      </c>
      <c r="G862" s="2" t="s">
        <v>3451</v>
      </c>
      <c r="H862" s="2" t="s">
        <v>97</v>
      </c>
      <c r="I862" s="2" t="s">
        <v>26</v>
      </c>
      <c r="J862" s="2" t="s">
        <v>27</v>
      </c>
      <c r="K862" s="2" t="s">
        <v>28</v>
      </c>
      <c r="L862" s="2" t="s">
        <v>29</v>
      </c>
      <c r="M862" s="2" t="s">
        <v>29</v>
      </c>
      <c r="N862" s="2" t="s">
        <v>29</v>
      </c>
      <c r="O862" s="2" t="s">
        <v>29</v>
      </c>
      <c r="P862" s="2" t="s">
        <v>3452</v>
      </c>
      <c r="Q862" s="4" t="str">
        <f>HYPERLINK("http://weibo.com/2352554993/NmfXmtqJ3")</f>
        <v>http://weibo.com/2352554993/NmfXmtqJ3</v>
      </c>
      <c r="R862" s="3" t="s">
        <v>46</v>
      </c>
      <c r="S862" s="2" t="s">
        <v>31</v>
      </c>
      <c r="T862" t="s">
        <v>32</v>
      </c>
    </row>
    <row r="863" ht="23" customHeight="1" spans="1:20">
      <c r="A863" s="2">
        <v>862</v>
      </c>
      <c r="B863" s="3" t="s">
        <v>3453</v>
      </c>
      <c r="C863" s="2" t="s">
        <v>3454</v>
      </c>
      <c r="D863" s="2" t="s">
        <v>35</v>
      </c>
      <c r="E863" s="2" t="s">
        <v>22</v>
      </c>
      <c r="F863" s="2" t="s">
        <v>3455</v>
      </c>
      <c r="G863" s="2" t="s">
        <v>3456</v>
      </c>
      <c r="H863" s="2" t="s">
        <v>1188</v>
      </c>
      <c r="I863" s="2" t="s">
        <v>26</v>
      </c>
      <c r="J863" s="2" t="s">
        <v>27</v>
      </c>
      <c r="K863" s="2" t="s">
        <v>28</v>
      </c>
      <c r="L863" s="2" t="s">
        <v>29</v>
      </c>
      <c r="M863" s="2" t="s">
        <v>29</v>
      </c>
      <c r="N863" s="2" t="s">
        <v>29</v>
      </c>
      <c r="O863" s="2" t="s">
        <v>29</v>
      </c>
      <c r="P863" s="2" t="s">
        <v>1057</v>
      </c>
      <c r="Q863" s="4" t="str">
        <f>HYPERLINK("http://weibo.com/7817751189/NmfWYmjAN")</f>
        <v>http://weibo.com/7817751189/NmfWYmjAN</v>
      </c>
      <c r="R863" s="3" t="s">
        <v>3453</v>
      </c>
      <c r="S863" s="2" t="s">
        <v>31</v>
      </c>
      <c r="T863" t="s">
        <v>32</v>
      </c>
    </row>
    <row r="864" ht="23" customHeight="1" spans="1:20">
      <c r="A864" s="2">
        <v>863</v>
      </c>
      <c r="B864" s="3" t="s">
        <v>359</v>
      </c>
      <c r="C864" s="2" t="s">
        <v>3457</v>
      </c>
      <c r="D864" s="2" t="s">
        <v>35</v>
      </c>
      <c r="E864" s="2" t="s">
        <v>22</v>
      </c>
      <c r="F864" s="2" t="s">
        <v>3458</v>
      </c>
      <c r="G864" s="2" t="s">
        <v>3459</v>
      </c>
      <c r="H864" s="2" t="s">
        <v>423</v>
      </c>
      <c r="I864" s="2" t="s">
        <v>26</v>
      </c>
      <c r="J864" s="2" t="s">
        <v>27</v>
      </c>
      <c r="K864" s="2" t="s">
        <v>28</v>
      </c>
      <c r="L864" s="2" t="s">
        <v>29</v>
      </c>
      <c r="M864" s="2" t="s">
        <v>29</v>
      </c>
      <c r="N864" s="2" t="s">
        <v>29</v>
      </c>
      <c r="O864" s="2" t="s">
        <v>29</v>
      </c>
      <c r="P864" s="2" t="s">
        <v>3164</v>
      </c>
      <c r="Q864" s="4" t="str">
        <f>HYPERLINK("http://weibo.com/5885641750/NmfWQjcpJ")</f>
        <v>http://weibo.com/5885641750/NmfWQjcpJ</v>
      </c>
      <c r="R864" s="3" t="s">
        <v>359</v>
      </c>
      <c r="S864" s="2" t="s">
        <v>31</v>
      </c>
      <c r="T864" t="s">
        <v>32</v>
      </c>
    </row>
    <row r="865" ht="23" customHeight="1" spans="1:20">
      <c r="A865" s="2">
        <v>864</v>
      </c>
      <c r="B865" s="3" t="s">
        <v>2555</v>
      </c>
      <c r="C865" s="2" t="s">
        <v>3460</v>
      </c>
      <c r="D865" s="2" t="s">
        <v>21</v>
      </c>
      <c r="E865" s="2" t="s">
        <v>22</v>
      </c>
      <c r="F865" s="2" t="s">
        <v>3461</v>
      </c>
      <c r="G865" s="2" t="s">
        <v>3462</v>
      </c>
      <c r="H865" s="2" t="s">
        <v>1188</v>
      </c>
      <c r="I865" s="2" t="s">
        <v>26</v>
      </c>
      <c r="J865" s="2" t="s">
        <v>27</v>
      </c>
      <c r="K865" s="2" t="s">
        <v>28</v>
      </c>
      <c r="L865" s="2" t="s">
        <v>29</v>
      </c>
      <c r="M865" s="2" t="s">
        <v>29</v>
      </c>
      <c r="N865" s="2" t="s">
        <v>29</v>
      </c>
      <c r="O865" s="2" t="s">
        <v>29</v>
      </c>
      <c r="P865" s="2" t="s">
        <v>1224</v>
      </c>
      <c r="Q865" s="4" t="str">
        <f>HYPERLINK("http://weibo.com/2854346000/NmfWusg0M")</f>
        <v>http://weibo.com/2854346000/NmfWusg0M</v>
      </c>
      <c r="R865" s="3" t="s">
        <v>2555</v>
      </c>
      <c r="S865" s="2" t="s">
        <v>31</v>
      </c>
      <c r="T865" t="s">
        <v>32</v>
      </c>
    </row>
    <row r="866" ht="23" customHeight="1" spans="1:20">
      <c r="A866" s="2">
        <v>865</v>
      </c>
      <c r="B866" s="3" t="s">
        <v>185</v>
      </c>
      <c r="C866" s="2" t="s">
        <v>3463</v>
      </c>
      <c r="D866" s="2" t="s">
        <v>35</v>
      </c>
      <c r="E866" s="2" t="s">
        <v>22</v>
      </c>
      <c r="F866" s="2" t="s">
        <v>3464</v>
      </c>
      <c r="G866" s="2" t="s">
        <v>3465</v>
      </c>
      <c r="H866" s="2" t="s">
        <v>44</v>
      </c>
      <c r="I866" s="2" t="s">
        <v>26</v>
      </c>
      <c r="J866" s="2" t="s">
        <v>27</v>
      </c>
      <c r="K866" s="2" t="s">
        <v>28</v>
      </c>
      <c r="L866" s="2" t="s">
        <v>29</v>
      </c>
      <c r="M866" s="2" t="s">
        <v>29</v>
      </c>
      <c r="N866" s="2" t="s">
        <v>29</v>
      </c>
      <c r="O866" s="2" t="s">
        <v>29</v>
      </c>
      <c r="P866" s="2" t="s">
        <v>1885</v>
      </c>
      <c r="Q866" s="4" t="str">
        <f>HYPERLINK("http://weibo.com/5270251118/NmfVxj65a")</f>
        <v>http://weibo.com/5270251118/NmfVxj65a</v>
      </c>
      <c r="R866" s="3" t="s">
        <v>185</v>
      </c>
      <c r="S866" s="2" t="s">
        <v>31</v>
      </c>
      <c r="T866" t="s">
        <v>32</v>
      </c>
    </row>
    <row r="867" ht="23" customHeight="1" spans="1:20">
      <c r="A867" s="2">
        <v>866</v>
      </c>
      <c r="B867" s="3" t="s">
        <v>3466</v>
      </c>
      <c r="C867" s="2" t="s">
        <v>3467</v>
      </c>
      <c r="D867" s="2" t="s">
        <v>21</v>
      </c>
      <c r="E867" s="2" t="s">
        <v>22</v>
      </c>
      <c r="F867" s="2" t="s">
        <v>3468</v>
      </c>
      <c r="G867" s="2" t="s">
        <v>3469</v>
      </c>
      <c r="H867" s="2" t="s">
        <v>38</v>
      </c>
      <c r="I867" s="2" t="s">
        <v>26</v>
      </c>
      <c r="J867" s="2" t="s">
        <v>27</v>
      </c>
      <c r="K867" s="2" t="s">
        <v>28</v>
      </c>
      <c r="L867" s="2" t="s">
        <v>29</v>
      </c>
      <c r="M867" s="2" t="s">
        <v>29</v>
      </c>
      <c r="N867" s="2" t="s">
        <v>29</v>
      </c>
      <c r="O867" s="2" t="s">
        <v>29</v>
      </c>
      <c r="P867" s="2" t="s">
        <v>98</v>
      </c>
      <c r="Q867" s="4" t="str">
        <f>HYPERLINK("http://weibo.com/6561487471/NmfUMCNcX")</f>
        <v>http://weibo.com/6561487471/NmfUMCNcX</v>
      </c>
      <c r="R867" s="3" t="s">
        <v>3466</v>
      </c>
      <c r="S867" s="2" t="s">
        <v>31</v>
      </c>
      <c r="T867" t="s">
        <v>32</v>
      </c>
    </row>
    <row r="868" ht="23" customHeight="1" spans="1:20">
      <c r="A868" s="2">
        <v>867</v>
      </c>
      <c r="B868" s="3" t="s">
        <v>185</v>
      </c>
      <c r="C868" s="2" t="s">
        <v>3470</v>
      </c>
      <c r="D868" s="2" t="s">
        <v>35</v>
      </c>
      <c r="E868" s="2" t="s">
        <v>22</v>
      </c>
      <c r="F868" s="2" t="s">
        <v>3471</v>
      </c>
      <c r="G868" s="2" t="s">
        <v>3472</v>
      </c>
      <c r="H868" s="2" t="s">
        <v>423</v>
      </c>
      <c r="I868" s="2" t="s">
        <v>26</v>
      </c>
      <c r="J868" s="2" t="s">
        <v>27</v>
      </c>
      <c r="K868" s="2" t="s">
        <v>28</v>
      </c>
      <c r="L868" s="2" t="s">
        <v>29</v>
      </c>
      <c r="M868" s="2" t="s">
        <v>29</v>
      </c>
      <c r="N868" s="2" t="s">
        <v>29</v>
      </c>
      <c r="O868" s="2" t="s">
        <v>29</v>
      </c>
      <c r="P868" s="2" t="s">
        <v>1601</v>
      </c>
      <c r="Q868" s="4" t="str">
        <f>HYPERLINK("http://weibo.com/7476044536/NmfTVsFtR")</f>
        <v>http://weibo.com/7476044536/NmfTVsFtR</v>
      </c>
      <c r="R868" s="3" t="s">
        <v>185</v>
      </c>
      <c r="S868" s="2" t="s">
        <v>31</v>
      </c>
      <c r="T868" t="s">
        <v>32</v>
      </c>
    </row>
    <row r="869" ht="23" customHeight="1" spans="1:20">
      <c r="A869" s="2">
        <v>868</v>
      </c>
      <c r="B869" s="3" t="s">
        <v>185</v>
      </c>
      <c r="C869" s="2" t="s">
        <v>3473</v>
      </c>
      <c r="D869" s="2" t="s">
        <v>35</v>
      </c>
      <c r="E869" s="2" t="s">
        <v>22</v>
      </c>
      <c r="F869" s="2" t="s">
        <v>3474</v>
      </c>
      <c r="G869" s="2" t="s">
        <v>3475</v>
      </c>
      <c r="H869" s="2" t="s">
        <v>205</v>
      </c>
      <c r="I869" s="2" t="s">
        <v>26</v>
      </c>
      <c r="J869" s="2" t="s">
        <v>27</v>
      </c>
      <c r="K869" s="2" t="s">
        <v>28</v>
      </c>
      <c r="L869" s="2" t="s">
        <v>29</v>
      </c>
      <c r="M869" s="2" t="s">
        <v>29</v>
      </c>
      <c r="N869" s="2" t="s">
        <v>29</v>
      </c>
      <c r="O869" s="2" t="s">
        <v>29</v>
      </c>
      <c r="P869" s="2" t="s">
        <v>149</v>
      </c>
      <c r="Q869" s="4" t="str">
        <f>HYPERLINK("http://weibo.com/7780024585/NmfTR7jNY")</f>
        <v>http://weibo.com/7780024585/NmfTR7jNY</v>
      </c>
      <c r="R869" s="3" t="s">
        <v>185</v>
      </c>
      <c r="S869" s="2" t="s">
        <v>31</v>
      </c>
      <c r="T869" t="s">
        <v>32</v>
      </c>
    </row>
    <row r="870" ht="23" customHeight="1" spans="1:20">
      <c r="A870" s="2">
        <v>869</v>
      </c>
      <c r="B870" s="3" t="s">
        <v>3476</v>
      </c>
      <c r="C870" s="2" t="s">
        <v>3477</v>
      </c>
      <c r="D870" s="2" t="s">
        <v>21</v>
      </c>
      <c r="E870" s="2" t="s">
        <v>22</v>
      </c>
      <c r="F870" s="2" t="s">
        <v>3478</v>
      </c>
      <c r="G870" s="2" t="s">
        <v>3479</v>
      </c>
      <c r="H870" s="2" t="s">
        <v>176</v>
      </c>
      <c r="I870" s="2" t="s">
        <v>26</v>
      </c>
      <c r="J870" s="2" t="s">
        <v>27</v>
      </c>
      <c r="K870" s="2" t="s">
        <v>28</v>
      </c>
      <c r="L870" s="2" t="s">
        <v>29</v>
      </c>
      <c r="M870" s="2" t="s">
        <v>29</v>
      </c>
      <c r="N870" s="2" t="s">
        <v>29</v>
      </c>
      <c r="O870" s="2" t="s">
        <v>29</v>
      </c>
      <c r="P870" s="2" t="s">
        <v>3480</v>
      </c>
      <c r="Q870" s="4" t="str">
        <f>HYPERLINK("http://weibo.com/1991220540/NmfTGqGy3")</f>
        <v>http://weibo.com/1991220540/NmfTGqGy3</v>
      </c>
      <c r="R870" s="3" t="s">
        <v>3476</v>
      </c>
      <c r="S870" s="2" t="s">
        <v>31</v>
      </c>
      <c r="T870" t="s">
        <v>32</v>
      </c>
    </row>
    <row r="871" ht="23" customHeight="1" spans="1:20">
      <c r="A871" s="2">
        <v>870</v>
      </c>
      <c r="B871" s="3" t="s">
        <v>150</v>
      </c>
      <c r="C871" s="2" t="s">
        <v>3481</v>
      </c>
      <c r="D871" s="2" t="s">
        <v>35</v>
      </c>
      <c r="E871" s="2" t="s">
        <v>22</v>
      </c>
      <c r="F871" s="2" t="s">
        <v>3482</v>
      </c>
      <c r="G871" s="2" t="s">
        <v>3483</v>
      </c>
      <c r="H871" s="2" t="s">
        <v>441</v>
      </c>
      <c r="I871" s="2" t="s">
        <v>26</v>
      </c>
      <c r="J871" s="2" t="s">
        <v>27</v>
      </c>
      <c r="K871" s="2" t="s">
        <v>28</v>
      </c>
      <c r="L871" s="2" t="s">
        <v>29</v>
      </c>
      <c r="M871" s="2" t="s">
        <v>29</v>
      </c>
      <c r="N871" s="2" t="s">
        <v>29</v>
      </c>
      <c r="O871" s="2" t="s">
        <v>29</v>
      </c>
      <c r="P871" s="2" t="s">
        <v>290</v>
      </c>
      <c r="Q871" s="4" t="str">
        <f>HYPERLINK("http://weibo.com/6859529001/NmfRvm7nC")</f>
        <v>http://weibo.com/6859529001/NmfRvm7nC</v>
      </c>
      <c r="R871" s="3" t="s">
        <v>150</v>
      </c>
      <c r="S871" s="2" t="s">
        <v>31</v>
      </c>
      <c r="T871" t="s">
        <v>32</v>
      </c>
    </row>
    <row r="872" ht="23" customHeight="1" spans="1:20">
      <c r="A872" s="2">
        <v>871</v>
      </c>
      <c r="B872" s="3" t="s">
        <v>3484</v>
      </c>
      <c r="C872" s="2" t="s">
        <v>3485</v>
      </c>
      <c r="D872" s="2" t="s">
        <v>21</v>
      </c>
      <c r="E872" s="2" t="s">
        <v>22</v>
      </c>
      <c r="F872" s="2" t="s">
        <v>3486</v>
      </c>
      <c r="G872" s="2" t="s">
        <v>3487</v>
      </c>
      <c r="H872" s="2" t="s">
        <v>25</v>
      </c>
      <c r="I872" s="2" t="s">
        <v>26</v>
      </c>
      <c r="J872" s="2" t="s">
        <v>27</v>
      </c>
      <c r="K872" s="2" t="s">
        <v>28</v>
      </c>
      <c r="L872" s="2" t="s">
        <v>29</v>
      </c>
      <c r="M872" s="2" t="s">
        <v>29</v>
      </c>
      <c r="N872" s="2" t="s">
        <v>29</v>
      </c>
      <c r="O872" s="2" t="s">
        <v>29</v>
      </c>
      <c r="P872" s="2" t="s">
        <v>790</v>
      </c>
      <c r="Q872" s="4" t="str">
        <f>HYPERLINK("http://weibo.com/5635576541/NmfQLd3pm")</f>
        <v>http://weibo.com/5635576541/NmfQLd3pm</v>
      </c>
      <c r="R872" s="3" t="s">
        <v>3484</v>
      </c>
      <c r="S872" s="2" t="s">
        <v>31</v>
      </c>
      <c r="T872" t="s">
        <v>32</v>
      </c>
    </row>
    <row r="873" ht="23" customHeight="1" spans="1:20">
      <c r="A873" s="2">
        <v>872</v>
      </c>
      <c r="B873" s="3" t="s">
        <v>359</v>
      </c>
      <c r="C873" s="2" t="s">
        <v>3488</v>
      </c>
      <c r="D873" s="2" t="s">
        <v>35</v>
      </c>
      <c r="E873" s="2" t="s">
        <v>22</v>
      </c>
      <c r="F873" s="2" t="s">
        <v>3489</v>
      </c>
      <c r="G873" s="2" t="s">
        <v>3490</v>
      </c>
      <c r="H873" s="2" t="s">
        <v>97</v>
      </c>
      <c r="I873" s="2" t="s">
        <v>26</v>
      </c>
      <c r="J873" s="2" t="s">
        <v>27</v>
      </c>
      <c r="K873" s="2" t="s">
        <v>28</v>
      </c>
      <c r="L873" s="2" t="s">
        <v>29</v>
      </c>
      <c r="M873" s="2" t="s">
        <v>29</v>
      </c>
      <c r="N873" s="2" t="s">
        <v>29</v>
      </c>
      <c r="O873" s="2" t="s">
        <v>29</v>
      </c>
      <c r="P873" s="2" t="s">
        <v>29</v>
      </c>
      <c r="Q873" s="4" t="str">
        <f>HYPERLINK("http://weibo.com/5211605089/NmfQFA1UH")</f>
        <v>http://weibo.com/5211605089/NmfQFA1UH</v>
      </c>
      <c r="R873" s="3" t="s">
        <v>359</v>
      </c>
      <c r="S873" s="2" t="s">
        <v>31</v>
      </c>
      <c r="T873" t="s">
        <v>32</v>
      </c>
    </row>
    <row r="874" ht="23" customHeight="1" spans="1:20">
      <c r="A874" s="2">
        <v>873</v>
      </c>
      <c r="B874" s="3" t="s">
        <v>3491</v>
      </c>
      <c r="C874" s="2" t="s">
        <v>3492</v>
      </c>
      <c r="D874" s="2" t="s">
        <v>21</v>
      </c>
      <c r="E874" s="2" t="s">
        <v>22</v>
      </c>
      <c r="F874" s="2" t="s">
        <v>3493</v>
      </c>
      <c r="G874" s="2" t="s">
        <v>3494</v>
      </c>
      <c r="H874" s="2" t="s">
        <v>38</v>
      </c>
      <c r="I874" s="2" t="s">
        <v>26</v>
      </c>
      <c r="J874" s="2" t="s">
        <v>27</v>
      </c>
      <c r="K874" s="2" t="s">
        <v>28</v>
      </c>
      <c r="L874" s="2" t="s">
        <v>29</v>
      </c>
      <c r="M874" s="2" t="s">
        <v>29</v>
      </c>
      <c r="N874" s="2" t="s">
        <v>29</v>
      </c>
      <c r="O874" s="2" t="s">
        <v>29</v>
      </c>
      <c r="P874" s="2" t="s">
        <v>56</v>
      </c>
      <c r="Q874" s="4" t="str">
        <f>HYPERLINK("http://weibo.com/3679808720/NmfPtwA9T")</f>
        <v>http://weibo.com/3679808720/NmfPtwA9T</v>
      </c>
      <c r="R874" s="3" t="s">
        <v>3491</v>
      </c>
      <c r="S874" s="2" t="s">
        <v>31</v>
      </c>
      <c r="T874" t="s">
        <v>32</v>
      </c>
    </row>
    <row r="875" ht="23" customHeight="1" spans="1:20">
      <c r="A875" s="2">
        <v>874</v>
      </c>
      <c r="B875" s="3" t="s">
        <v>3495</v>
      </c>
      <c r="C875" s="2" t="s">
        <v>3496</v>
      </c>
      <c r="D875" s="2" t="s">
        <v>35</v>
      </c>
      <c r="E875" s="2" t="s">
        <v>22</v>
      </c>
      <c r="F875" s="2" t="s">
        <v>3497</v>
      </c>
      <c r="G875" s="2" t="s">
        <v>3498</v>
      </c>
      <c r="H875" s="2" t="s">
        <v>225</v>
      </c>
      <c r="I875" s="2" t="s">
        <v>26</v>
      </c>
      <c r="J875" s="2" t="s">
        <v>27</v>
      </c>
      <c r="K875" s="2" t="s">
        <v>28</v>
      </c>
      <c r="L875" s="2" t="s">
        <v>29</v>
      </c>
      <c r="M875" s="2" t="s">
        <v>29</v>
      </c>
      <c r="N875" s="2" t="s">
        <v>29</v>
      </c>
      <c r="O875" s="2" t="s">
        <v>29</v>
      </c>
      <c r="P875" s="2" t="s">
        <v>2793</v>
      </c>
      <c r="Q875" s="4" t="str">
        <f>HYPERLINK("http://weibo.com/3953951232/NmfOO6djQ")</f>
        <v>http://weibo.com/3953951232/NmfOO6djQ</v>
      </c>
      <c r="R875" s="3" t="s">
        <v>3495</v>
      </c>
      <c r="S875" s="2" t="s">
        <v>31</v>
      </c>
      <c r="T875" t="s">
        <v>32</v>
      </c>
    </row>
    <row r="876" ht="23" customHeight="1" spans="1:20">
      <c r="A876" s="2">
        <v>875</v>
      </c>
      <c r="B876" s="3" t="s">
        <v>185</v>
      </c>
      <c r="C876" s="2" t="s">
        <v>3499</v>
      </c>
      <c r="D876" s="2" t="s">
        <v>35</v>
      </c>
      <c r="E876" s="2" t="s">
        <v>22</v>
      </c>
      <c r="F876" s="2" t="s">
        <v>3500</v>
      </c>
      <c r="G876" s="2" t="s">
        <v>3501</v>
      </c>
      <c r="H876" s="2" t="s">
        <v>91</v>
      </c>
      <c r="I876" s="2" t="s">
        <v>26</v>
      </c>
      <c r="J876" s="2" t="s">
        <v>27</v>
      </c>
      <c r="K876" s="2" t="s">
        <v>28</v>
      </c>
      <c r="L876" s="2" t="s">
        <v>29</v>
      </c>
      <c r="M876" s="2" t="s">
        <v>29</v>
      </c>
      <c r="N876" s="2" t="s">
        <v>29</v>
      </c>
      <c r="O876" s="2" t="s">
        <v>29</v>
      </c>
      <c r="P876" s="2" t="s">
        <v>593</v>
      </c>
      <c r="Q876" s="4" t="str">
        <f>HYPERLINK("http://weibo.com/5124354439/NmfOAhhpz")</f>
        <v>http://weibo.com/5124354439/NmfOAhhpz</v>
      </c>
      <c r="R876" s="3" t="s">
        <v>185</v>
      </c>
      <c r="S876" s="2" t="s">
        <v>31</v>
      </c>
      <c r="T876" t="s">
        <v>32</v>
      </c>
    </row>
    <row r="877" ht="23" customHeight="1" spans="1:20">
      <c r="A877" s="2">
        <v>876</v>
      </c>
      <c r="B877" s="3" t="s">
        <v>3502</v>
      </c>
      <c r="C877" s="2" t="s">
        <v>3503</v>
      </c>
      <c r="D877" s="2" t="s">
        <v>21</v>
      </c>
      <c r="E877" s="2" t="s">
        <v>22</v>
      </c>
      <c r="F877" s="2" t="s">
        <v>3504</v>
      </c>
      <c r="G877" s="2" t="s">
        <v>3505</v>
      </c>
      <c r="H877" s="2" t="s">
        <v>38</v>
      </c>
      <c r="I877" s="2" t="s">
        <v>26</v>
      </c>
      <c r="J877" s="2" t="s">
        <v>27</v>
      </c>
      <c r="K877" s="2" t="s">
        <v>28</v>
      </c>
      <c r="L877" s="2" t="s">
        <v>29</v>
      </c>
      <c r="M877" s="2" t="s">
        <v>29</v>
      </c>
      <c r="N877" s="2" t="s">
        <v>29</v>
      </c>
      <c r="O877" s="2" t="s">
        <v>29</v>
      </c>
      <c r="P877" s="2" t="s">
        <v>104</v>
      </c>
      <c r="Q877" s="4" t="str">
        <f>HYPERLINK("http://weibo.com/6614278086/NmfOkzgNe")</f>
        <v>http://weibo.com/6614278086/NmfOkzgNe</v>
      </c>
      <c r="R877" s="3" t="s">
        <v>3502</v>
      </c>
      <c r="S877" s="2" t="s">
        <v>31</v>
      </c>
      <c r="T877" t="s">
        <v>32</v>
      </c>
    </row>
    <row r="878" ht="23" customHeight="1" spans="1:20">
      <c r="A878" s="2">
        <v>877</v>
      </c>
      <c r="B878" s="3" t="s">
        <v>3506</v>
      </c>
      <c r="C878" s="2" t="s">
        <v>3507</v>
      </c>
      <c r="D878" s="2" t="s">
        <v>21</v>
      </c>
      <c r="E878" s="2" t="s">
        <v>22</v>
      </c>
      <c r="F878" s="2" t="s">
        <v>3508</v>
      </c>
      <c r="G878" s="2" t="s">
        <v>3509</v>
      </c>
      <c r="H878" s="2" t="s">
        <v>255</v>
      </c>
      <c r="I878" s="2" t="s">
        <v>26</v>
      </c>
      <c r="J878" s="2" t="s">
        <v>27</v>
      </c>
      <c r="K878" s="2" t="s">
        <v>28</v>
      </c>
      <c r="L878" s="2" t="s">
        <v>29</v>
      </c>
      <c r="M878" s="2" t="s">
        <v>29</v>
      </c>
      <c r="N878" s="2" t="s">
        <v>29</v>
      </c>
      <c r="O878" s="2" t="s">
        <v>29</v>
      </c>
      <c r="P878" s="2" t="s">
        <v>3510</v>
      </c>
      <c r="Q878" s="4" t="str">
        <f>HYPERLINK("http://weibo.com/3063807944/NmfNKytRY")</f>
        <v>http://weibo.com/3063807944/NmfNKytRY</v>
      </c>
      <c r="R878" s="3" t="s">
        <v>3506</v>
      </c>
      <c r="S878" s="2" t="s">
        <v>31</v>
      </c>
      <c r="T878" t="s">
        <v>32</v>
      </c>
    </row>
    <row r="879" ht="23" customHeight="1" spans="1:20">
      <c r="A879" s="2">
        <v>878</v>
      </c>
      <c r="B879" s="3" t="s">
        <v>1401</v>
      </c>
      <c r="C879" s="2" t="s">
        <v>3511</v>
      </c>
      <c r="D879" s="2" t="s">
        <v>35</v>
      </c>
      <c r="E879" s="2" t="s">
        <v>22</v>
      </c>
      <c r="F879" s="2" t="s">
        <v>3512</v>
      </c>
      <c r="G879" s="2" t="s">
        <v>3513</v>
      </c>
      <c r="H879" s="2" t="s">
        <v>97</v>
      </c>
      <c r="I879" s="2" t="s">
        <v>26</v>
      </c>
      <c r="J879" s="2" t="s">
        <v>27</v>
      </c>
      <c r="K879" s="2" t="s">
        <v>28</v>
      </c>
      <c r="L879" s="2" t="s">
        <v>29</v>
      </c>
      <c r="M879" s="2" t="s">
        <v>29</v>
      </c>
      <c r="N879" s="2" t="s">
        <v>29</v>
      </c>
      <c r="O879" s="2" t="s">
        <v>29</v>
      </c>
      <c r="P879" s="2" t="s">
        <v>804</v>
      </c>
      <c r="Q879" s="4" t="str">
        <f>HYPERLINK("http://weibo.com/6020760636/NmfNs9U3B")</f>
        <v>http://weibo.com/6020760636/NmfNs9U3B</v>
      </c>
      <c r="R879" s="3" t="s">
        <v>1401</v>
      </c>
      <c r="S879" s="2" t="s">
        <v>31</v>
      </c>
      <c r="T879" t="s">
        <v>32</v>
      </c>
    </row>
    <row r="880" ht="23" customHeight="1" spans="1:20">
      <c r="A880" s="2">
        <v>879</v>
      </c>
      <c r="B880" s="3" t="s">
        <v>1283</v>
      </c>
      <c r="C880" s="2" t="s">
        <v>3514</v>
      </c>
      <c r="D880" s="2" t="s">
        <v>35</v>
      </c>
      <c r="E880" s="2" t="s">
        <v>22</v>
      </c>
      <c r="F880" s="2" t="s">
        <v>3515</v>
      </c>
      <c r="G880" s="2" t="s">
        <v>3516</v>
      </c>
      <c r="H880" s="2" t="s">
        <v>103</v>
      </c>
      <c r="I880" s="2" t="s">
        <v>26</v>
      </c>
      <c r="J880" s="2" t="s">
        <v>27</v>
      </c>
      <c r="K880" s="2" t="s">
        <v>28</v>
      </c>
      <c r="L880" s="2" t="s">
        <v>29</v>
      </c>
      <c r="M880" s="2" t="s">
        <v>29</v>
      </c>
      <c r="N880" s="2" t="s">
        <v>29</v>
      </c>
      <c r="O880" s="2" t="s">
        <v>29</v>
      </c>
      <c r="P880" s="2" t="s">
        <v>3517</v>
      </c>
      <c r="Q880" s="4" t="str">
        <f>HYPERLINK("http://weibo.com/1625126285/NmfNmvLis")</f>
        <v>http://weibo.com/1625126285/NmfNmvLis</v>
      </c>
      <c r="R880" s="3" t="s">
        <v>1283</v>
      </c>
      <c r="S880" s="2" t="s">
        <v>31</v>
      </c>
      <c r="T880" t="s">
        <v>32</v>
      </c>
    </row>
    <row r="881" ht="23" customHeight="1" spans="1:20">
      <c r="A881" s="2">
        <v>880</v>
      </c>
      <c r="B881" s="3" t="s">
        <v>3351</v>
      </c>
      <c r="C881" s="2" t="s">
        <v>3518</v>
      </c>
      <c r="D881" s="2" t="s">
        <v>35</v>
      </c>
      <c r="E881" s="2" t="s">
        <v>22</v>
      </c>
      <c r="F881" s="2" t="s">
        <v>3519</v>
      </c>
      <c r="G881" s="2" t="s">
        <v>3520</v>
      </c>
      <c r="H881" s="2" t="s">
        <v>376</v>
      </c>
      <c r="I881" s="2" t="s">
        <v>26</v>
      </c>
      <c r="J881" s="2" t="s">
        <v>27</v>
      </c>
      <c r="K881" s="2" t="s">
        <v>28</v>
      </c>
      <c r="L881" s="2" t="s">
        <v>29</v>
      </c>
      <c r="M881" s="2" t="s">
        <v>29</v>
      </c>
      <c r="N881" s="2" t="s">
        <v>29</v>
      </c>
      <c r="O881" s="2" t="s">
        <v>29</v>
      </c>
      <c r="P881" s="2" t="s">
        <v>3521</v>
      </c>
      <c r="Q881" s="4" t="str">
        <f>HYPERLINK("http://weibo.com/1794135692/NmfN6mfLQ")</f>
        <v>http://weibo.com/1794135692/NmfN6mfLQ</v>
      </c>
      <c r="R881" s="3" t="s">
        <v>3351</v>
      </c>
      <c r="S881" s="2" t="s">
        <v>31</v>
      </c>
      <c r="T881" t="s">
        <v>32</v>
      </c>
    </row>
    <row r="882" ht="23" customHeight="1" spans="1:20">
      <c r="A882" s="2">
        <v>881</v>
      </c>
      <c r="B882" s="3" t="s">
        <v>2440</v>
      </c>
      <c r="C882" s="2" t="s">
        <v>3522</v>
      </c>
      <c r="D882" s="2" t="s">
        <v>35</v>
      </c>
      <c r="E882" s="2" t="s">
        <v>22</v>
      </c>
      <c r="F882" s="2" t="s">
        <v>3523</v>
      </c>
      <c r="G882" s="2" t="s">
        <v>3524</v>
      </c>
      <c r="H882" s="2" t="s">
        <v>38</v>
      </c>
      <c r="I882" s="2" t="s">
        <v>26</v>
      </c>
      <c r="J882" s="2" t="s">
        <v>27</v>
      </c>
      <c r="K882" s="2" t="s">
        <v>28</v>
      </c>
      <c r="L882" s="2" t="s">
        <v>29</v>
      </c>
      <c r="M882" s="2" t="s">
        <v>29</v>
      </c>
      <c r="N882" s="2" t="s">
        <v>29</v>
      </c>
      <c r="O882" s="2" t="s">
        <v>29</v>
      </c>
      <c r="P882" s="2" t="s">
        <v>1840</v>
      </c>
      <c r="Q882" s="4" t="str">
        <f>HYPERLINK("http://weibo.com/5598657704/NmfMReMcS")</f>
        <v>http://weibo.com/5598657704/NmfMReMcS</v>
      </c>
      <c r="R882" s="3" t="s">
        <v>2440</v>
      </c>
      <c r="S882" s="2" t="s">
        <v>31</v>
      </c>
      <c r="T882" t="s">
        <v>32</v>
      </c>
    </row>
    <row r="883" ht="23" customHeight="1" spans="1:20">
      <c r="A883" s="2">
        <v>882</v>
      </c>
      <c r="B883" s="3" t="s">
        <v>3525</v>
      </c>
      <c r="C883" s="2" t="s">
        <v>3526</v>
      </c>
      <c r="D883" s="2" t="s">
        <v>21</v>
      </c>
      <c r="E883" s="2" t="s">
        <v>22</v>
      </c>
      <c r="F883" s="2" t="s">
        <v>3527</v>
      </c>
      <c r="G883" s="2" t="s">
        <v>3528</v>
      </c>
      <c r="H883" s="2" t="s">
        <v>44</v>
      </c>
      <c r="I883" s="2" t="s">
        <v>26</v>
      </c>
      <c r="J883" s="2" t="s">
        <v>27</v>
      </c>
      <c r="K883" s="2" t="s">
        <v>28</v>
      </c>
      <c r="L883" s="2" t="s">
        <v>29</v>
      </c>
      <c r="M883" s="2" t="s">
        <v>29</v>
      </c>
      <c r="N883" s="2" t="s">
        <v>29</v>
      </c>
      <c r="O883" s="2" t="s">
        <v>29</v>
      </c>
      <c r="P883" s="2" t="s">
        <v>930</v>
      </c>
      <c r="Q883" s="4" t="str">
        <f>HYPERLINK("http://weibo.com/7555070127/NmfMLhWQV")</f>
        <v>http://weibo.com/7555070127/NmfMLhWQV</v>
      </c>
      <c r="R883" s="3" t="s">
        <v>3525</v>
      </c>
      <c r="S883" s="2" t="s">
        <v>31</v>
      </c>
      <c r="T883" t="s">
        <v>32</v>
      </c>
    </row>
    <row r="884" ht="23" customHeight="1" spans="1:20">
      <c r="A884" s="2">
        <v>883</v>
      </c>
      <c r="B884" s="3" t="s">
        <v>3413</v>
      </c>
      <c r="C884" s="2" t="s">
        <v>3529</v>
      </c>
      <c r="D884" s="2" t="s">
        <v>35</v>
      </c>
      <c r="E884" s="2" t="s">
        <v>22</v>
      </c>
      <c r="F884" s="2" t="s">
        <v>3530</v>
      </c>
      <c r="G884" s="2" t="s">
        <v>3531</v>
      </c>
      <c r="H884" s="2" t="s">
        <v>55</v>
      </c>
      <c r="I884" s="2" t="s">
        <v>26</v>
      </c>
      <c r="J884" s="2" t="s">
        <v>27</v>
      </c>
      <c r="K884" s="2" t="s">
        <v>28</v>
      </c>
      <c r="L884" s="2" t="s">
        <v>29</v>
      </c>
      <c r="M884" s="2" t="s">
        <v>29</v>
      </c>
      <c r="N884" s="2" t="s">
        <v>29</v>
      </c>
      <c r="O884" s="2" t="s">
        <v>29</v>
      </c>
      <c r="P884" s="2" t="s">
        <v>3532</v>
      </c>
      <c r="Q884" s="4" t="str">
        <f>HYPERLINK("http://weibo.com/1737769815/NmfMyDQMY")</f>
        <v>http://weibo.com/1737769815/NmfMyDQMY</v>
      </c>
      <c r="R884" s="3" t="s">
        <v>3413</v>
      </c>
      <c r="S884" s="2" t="s">
        <v>31</v>
      </c>
      <c r="T884" t="s">
        <v>32</v>
      </c>
    </row>
    <row r="885" ht="23" customHeight="1" spans="1:20">
      <c r="A885" s="2">
        <v>884</v>
      </c>
      <c r="B885" s="3" t="s">
        <v>3533</v>
      </c>
      <c r="C885" s="2" t="s">
        <v>3534</v>
      </c>
      <c r="D885" s="2" t="s">
        <v>21</v>
      </c>
      <c r="E885" s="2" t="s">
        <v>22</v>
      </c>
      <c r="F885" s="2" t="s">
        <v>3527</v>
      </c>
      <c r="G885" s="2" t="s">
        <v>3528</v>
      </c>
      <c r="H885" s="2" t="s">
        <v>44</v>
      </c>
      <c r="I885" s="2" t="s">
        <v>26</v>
      </c>
      <c r="J885" s="2" t="s">
        <v>27</v>
      </c>
      <c r="K885" s="2" t="s">
        <v>28</v>
      </c>
      <c r="L885" s="2" t="s">
        <v>29</v>
      </c>
      <c r="M885" s="2" t="s">
        <v>29</v>
      </c>
      <c r="N885" s="2" t="s">
        <v>29</v>
      </c>
      <c r="O885" s="2" t="s">
        <v>29</v>
      </c>
      <c r="P885" s="2" t="s">
        <v>930</v>
      </c>
      <c r="Q885" s="4" t="str">
        <f>HYPERLINK("http://weibo.com/7555070127/NmfLLi4mS")</f>
        <v>http://weibo.com/7555070127/NmfLLi4mS</v>
      </c>
      <c r="R885" s="3" t="s">
        <v>3533</v>
      </c>
      <c r="S885" s="2" t="s">
        <v>31</v>
      </c>
      <c r="T885" t="s">
        <v>32</v>
      </c>
    </row>
    <row r="886" ht="23" customHeight="1" spans="1:20">
      <c r="A886" s="2">
        <v>885</v>
      </c>
      <c r="B886" s="3" t="s">
        <v>167</v>
      </c>
      <c r="C886" s="2" t="s">
        <v>3535</v>
      </c>
      <c r="D886" s="2" t="s">
        <v>35</v>
      </c>
      <c r="E886" s="2" t="s">
        <v>22</v>
      </c>
      <c r="F886" s="2" t="s">
        <v>3527</v>
      </c>
      <c r="G886" s="2" t="s">
        <v>3528</v>
      </c>
      <c r="H886" s="2" t="s">
        <v>44</v>
      </c>
      <c r="I886" s="2" t="s">
        <v>26</v>
      </c>
      <c r="J886" s="2" t="s">
        <v>27</v>
      </c>
      <c r="K886" s="2" t="s">
        <v>28</v>
      </c>
      <c r="L886" s="2" t="s">
        <v>29</v>
      </c>
      <c r="M886" s="2" t="s">
        <v>29</v>
      </c>
      <c r="N886" s="2" t="s">
        <v>29</v>
      </c>
      <c r="O886" s="2" t="s">
        <v>29</v>
      </c>
      <c r="P886" s="2" t="s">
        <v>930</v>
      </c>
      <c r="Q886" s="4" t="str">
        <f>HYPERLINK("http://weibo.com/7555070127/NmfLHFOTl")</f>
        <v>http://weibo.com/7555070127/NmfLHFOTl</v>
      </c>
      <c r="R886" s="3" t="s">
        <v>167</v>
      </c>
      <c r="S886" s="2" t="s">
        <v>31</v>
      </c>
      <c r="T886" t="s">
        <v>32</v>
      </c>
    </row>
    <row r="887" ht="23" customHeight="1" spans="1:20">
      <c r="A887" s="2">
        <v>886</v>
      </c>
      <c r="B887" s="3" t="s">
        <v>46</v>
      </c>
      <c r="C887" s="2" t="s">
        <v>3536</v>
      </c>
      <c r="D887" s="2" t="s">
        <v>35</v>
      </c>
      <c r="E887" s="2" t="s">
        <v>22</v>
      </c>
      <c r="F887" s="2" t="s">
        <v>3537</v>
      </c>
      <c r="G887" s="2" t="s">
        <v>3538</v>
      </c>
      <c r="H887" s="2" t="s">
        <v>255</v>
      </c>
      <c r="I887" s="2" t="s">
        <v>26</v>
      </c>
      <c r="J887" s="2" t="s">
        <v>27</v>
      </c>
      <c r="K887" s="2" t="s">
        <v>28</v>
      </c>
      <c r="L887" s="2" t="s">
        <v>29</v>
      </c>
      <c r="M887" s="2" t="s">
        <v>29</v>
      </c>
      <c r="N887" s="2" t="s">
        <v>29</v>
      </c>
      <c r="O887" s="2" t="s">
        <v>29</v>
      </c>
      <c r="P887" s="2" t="s">
        <v>29</v>
      </c>
      <c r="Q887" s="4" t="str">
        <f>HYPERLINK("http://weibo.com/7388682602/NmfKYeZVz")</f>
        <v>http://weibo.com/7388682602/NmfKYeZVz</v>
      </c>
      <c r="R887" s="3" t="s">
        <v>46</v>
      </c>
      <c r="S887" s="2" t="s">
        <v>31</v>
      </c>
      <c r="T887" t="s">
        <v>32</v>
      </c>
    </row>
    <row r="888" ht="23" customHeight="1" spans="1:20">
      <c r="A888" s="2">
        <v>887</v>
      </c>
      <c r="B888" s="3" t="s">
        <v>3539</v>
      </c>
      <c r="C888" s="2" t="s">
        <v>3540</v>
      </c>
      <c r="D888" s="2" t="s">
        <v>21</v>
      </c>
      <c r="E888" s="2" t="s">
        <v>22</v>
      </c>
      <c r="F888" s="2" t="s">
        <v>3541</v>
      </c>
      <c r="G888" s="2" t="s">
        <v>3542</v>
      </c>
      <c r="H888" s="2" t="s">
        <v>25</v>
      </c>
      <c r="I888" s="2" t="s">
        <v>26</v>
      </c>
      <c r="J888" s="2" t="s">
        <v>27</v>
      </c>
      <c r="K888" s="2" t="s">
        <v>28</v>
      </c>
      <c r="L888" s="2" t="s">
        <v>29</v>
      </c>
      <c r="M888" s="2" t="s">
        <v>29</v>
      </c>
      <c r="N888" s="2" t="s">
        <v>29</v>
      </c>
      <c r="O888" s="2" t="s">
        <v>29</v>
      </c>
      <c r="P888" s="2" t="s">
        <v>1138</v>
      </c>
      <c r="Q888" s="4" t="str">
        <f>HYPERLINK("http://weibo.com/6350831275/NmfKdAT9X")</f>
        <v>http://weibo.com/6350831275/NmfKdAT9X</v>
      </c>
      <c r="R888" s="3" t="s">
        <v>3539</v>
      </c>
      <c r="S888" s="2" t="s">
        <v>31</v>
      </c>
      <c r="T888" t="s">
        <v>32</v>
      </c>
    </row>
    <row r="889" ht="23" customHeight="1" spans="1:20">
      <c r="A889" s="2">
        <v>888</v>
      </c>
      <c r="B889" s="3" t="s">
        <v>359</v>
      </c>
      <c r="C889" s="2" t="s">
        <v>3543</v>
      </c>
      <c r="D889" s="2" t="s">
        <v>35</v>
      </c>
      <c r="E889" s="2" t="s">
        <v>22</v>
      </c>
      <c r="F889" s="2" t="s">
        <v>3544</v>
      </c>
      <c r="G889" s="2" t="s">
        <v>3545</v>
      </c>
      <c r="H889" s="2" t="s">
        <v>1278</v>
      </c>
      <c r="I889" s="2" t="s">
        <v>26</v>
      </c>
      <c r="J889" s="2" t="s">
        <v>27</v>
      </c>
      <c r="K889" s="2" t="s">
        <v>28</v>
      </c>
      <c r="L889" s="2" t="s">
        <v>29</v>
      </c>
      <c r="M889" s="2" t="s">
        <v>29</v>
      </c>
      <c r="N889" s="2" t="s">
        <v>29</v>
      </c>
      <c r="O889" s="2" t="s">
        <v>29</v>
      </c>
      <c r="P889" s="2" t="s">
        <v>609</v>
      </c>
      <c r="Q889" s="4" t="str">
        <f>HYPERLINK("http://weibo.com/7464055194/NmfJRq947")</f>
        <v>http://weibo.com/7464055194/NmfJRq947</v>
      </c>
      <c r="R889" s="3" t="s">
        <v>359</v>
      </c>
      <c r="S889" s="2" t="s">
        <v>31</v>
      </c>
      <c r="T889" t="s">
        <v>32</v>
      </c>
    </row>
    <row r="890" ht="23" customHeight="1" spans="1:20">
      <c r="A890" s="2">
        <v>889</v>
      </c>
      <c r="B890" s="3" t="s">
        <v>46</v>
      </c>
      <c r="C890" s="2" t="s">
        <v>3546</v>
      </c>
      <c r="D890" s="2" t="s">
        <v>35</v>
      </c>
      <c r="E890" s="2" t="s">
        <v>22</v>
      </c>
      <c r="F890" s="2" t="s">
        <v>3544</v>
      </c>
      <c r="G890" s="2" t="s">
        <v>3545</v>
      </c>
      <c r="H890" s="2" t="s">
        <v>1278</v>
      </c>
      <c r="I890" s="2" t="s">
        <v>26</v>
      </c>
      <c r="J890" s="2" t="s">
        <v>27</v>
      </c>
      <c r="K890" s="2" t="s">
        <v>28</v>
      </c>
      <c r="L890" s="2" t="s">
        <v>29</v>
      </c>
      <c r="M890" s="2" t="s">
        <v>29</v>
      </c>
      <c r="N890" s="2" t="s">
        <v>29</v>
      </c>
      <c r="O890" s="2" t="s">
        <v>29</v>
      </c>
      <c r="P890" s="2" t="s">
        <v>609</v>
      </c>
      <c r="Q890" s="4" t="str">
        <f>HYPERLINK("http://weibo.com/7464055194/NmfJOdrcd")</f>
        <v>http://weibo.com/7464055194/NmfJOdrcd</v>
      </c>
      <c r="R890" s="3" t="s">
        <v>46</v>
      </c>
      <c r="S890" s="2" t="s">
        <v>31</v>
      </c>
      <c r="T890" t="s">
        <v>32</v>
      </c>
    </row>
    <row r="891" ht="23" customHeight="1" spans="1:20">
      <c r="A891" s="2">
        <v>890</v>
      </c>
      <c r="B891" s="3" t="s">
        <v>46</v>
      </c>
      <c r="C891" s="2" t="s">
        <v>3547</v>
      </c>
      <c r="D891" s="2" t="s">
        <v>35</v>
      </c>
      <c r="E891" s="2" t="s">
        <v>22</v>
      </c>
      <c r="F891" s="2" t="s">
        <v>3548</v>
      </c>
      <c r="G891" s="2" t="s">
        <v>3549</v>
      </c>
      <c r="H891" s="2" t="s">
        <v>55</v>
      </c>
      <c r="I891" s="2" t="s">
        <v>26</v>
      </c>
      <c r="J891" s="2" t="s">
        <v>27</v>
      </c>
      <c r="K891" s="2" t="s">
        <v>28</v>
      </c>
      <c r="L891" s="2" t="s">
        <v>29</v>
      </c>
      <c r="M891" s="2" t="s">
        <v>29</v>
      </c>
      <c r="N891" s="2" t="s">
        <v>29</v>
      </c>
      <c r="O891" s="2" t="s">
        <v>29</v>
      </c>
      <c r="P891" s="2" t="s">
        <v>29</v>
      </c>
      <c r="Q891" s="4" t="str">
        <f>HYPERLINK("http://weibo.com/7376499755/NmfJ8u7Ig")</f>
        <v>http://weibo.com/7376499755/NmfJ8u7Ig</v>
      </c>
      <c r="R891" s="3" t="s">
        <v>46</v>
      </c>
      <c r="S891" s="2" t="s">
        <v>31</v>
      </c>
      <c r="T891" t="s">
        <v>32</v>
      </c>
    </row>
    <row r="892" ht="23" customHeight="1" spans="1:20">
      <c r="A892" s="2">
        <v>891</v>
      </c>
      <c r="B892" s="3" t="s">
        <v>1283</v>
      </c>
      <c r="C892" s="2" t="s">
        <v>3550</v>
      </c>
      <c r="D892" s="2" t="s">
        <v>35</v>
      </c>
      <c r="E892" s="2" t="s">
        <v>22</v>
      </c>
      <c r="F892" s="2" t="s">
        <v>3551</v>
      </c>
      <c r="G892" s="2" t="s">
        <v>3552</v>
      </c>
      <c r="H892" s="2" t="s">
        <v>423</v>
      </c>
      <c r="I892" s="2" t="s">
        <v>26</v>
      </c>
      <c r="J892" s="2" t="s">
        <v>27</v>
      </c>
      <c r="K892" s="2" t="s">
        <v>28</v>
      </c>
      <c r="L892" s="2" t="s">
        <v>29</v>
      </c>
      <c r="M892" s="2" t="s">
        <v>29</v>
      </c>
      <c r="N892" s="2" t="s">
        <v>29</v>
      </c>
      <c r="O892" s="2" t="s">
        <v>29</v>
      </c>
      <c r="P892" s="2" t="s">
        <v>3553</v>
      </c>
      <c r="Q892" s="4" t="str">
        <f>HYPERLINK("http://weibo.com/1045351430/NmfHi7Rf5")</f>
        <v>http://weibo.com/1045351430/NmfHi7Rf5</v>
      </c>
      <c r="R892" s="3" t="s">
        <v>1283</v>
      </c>
      <c r="S892" s="2" t="s">
        <v>31</v>
      </c>
      <c r="T892" t="s">
        <v>32</v>
      </c>
    </row>
    <row r="893" ht="23" customHeight="1" spans="1:20">
      <c r="A893" s="2">
        <v>892</v>
      </c>
      <c r="B893" s="3" t="s">
        <v>3554</v>
      </c>
      <c r="C893" s="2" t="s">
        <v>3555</v>
      </c>
      <c r="D893" s="2" t="s">
        <v>21</v>
      </c>
      <c r="E893" s="2" t="s">
        <v>22</v>
      </c>
      <c r="F893" s="2" t="s">
        <v>3508</v>
      </c>
      <c r="G893" s="2" t="s">
        <v>3509</v>
      </c>
      <c r="H893" s="2" t="s">
        <v>255</v>
      </c>
      <c r="I893" s="2" t="s">
        <v>26</v>
      </c>
      <c r="J893" s="2" t="s">
        <v>27</v>
      </c>
      <c r="K893" s="2" t="s">
        <v>28</v>
      </c>
      <c r="L893" s="2" t="s">
        <v>29</v>
      </c>
      <c r="M893" s="2" t="s">
        <v>29</v>
      </c>
      <c r="N893" s="2" t="s">
        <v>29</v>
      </c>
      <c r="O893" s="2" t="s">
        <v>29</v>
      </c>
      <c r="P893" s="2" t="s">
        <v>3510</v>
      </c>
      <c r="Q893" s="4" t="str">
        <f>HYPERLINK("http://weibo.com/3063807944/NmfGCdxTa")</f>
        <v>http://weibo.com/3063807944/NmfGCdxTa</v>
      </c>
      <c r="R893" s="3" t="s">
        <v>3554</v>
      </c>
      <c r="S893" s="2" t="s">
        <v>31</v>
      </c>
      <c r="T893" t="s">
        <v>32</v>
      </c>
    </row>
    <row r="894" ht="23" customHeight="1" spans="1:20">
      <c r="A894" s="2">
        <v>893</v>
      </c>
      <c r="B894" s="3" t="s">
        <v>46</v>
      </c>
      <c r="C894" s="2" t="s">
        <v>3556</v>
      </c>
      <c r="D894" s="2" t="s">
        <v>35</v>
      </c>
      <c r="E894" s="2" t="s">
        <v>22</v>
      </c>
      <c r="F894" s="2" t="s">
        <v>3557</v>
      </c>
      <c r="G894" s="2" t="s">
        <v>3558</v>
      </c>
      <c r="H894" s="2" t="s">
        <v>38</v>
      </c>
      <c r="I894" s="2" t="s">
        <v>26</v>
      </c>
      <c r="J894" s="2" t="s">
        <v>27</v>
      </c>
      <c r="K894" s="2" t="s">
        <v>28</v>
      </c>
      <c r="L894" s="2" t="s">
        <v>29</v>
      </c>
      <c r="M894" s="2" t="s">
        <v>29</v>
      </c>
      <c r="N894" s="2" t="s">
        <v>29</v>
      </c>
      <c r="O894" s="2" t="s">
        <v>29</v>
      </c>
      <c r="P894" s="2" t="s">
        <v>276</v>
      </c>
      <c r="Q894" s="4" t="str">
        <f>HYPERLINK("http://weibo.com/6067406712/NmfFI66tl")</f>
        <v>http://weibo.com/6067406712/NmfFI66tl</v>
      </c>
      <c r="R894" s="3" t="s">
        <v>46</v>
      </c>
      <c r="S894" s="2" t="s">
        <v>31</v>
      </c>
      <c r="T894" t="s">
        <v>32</v>
      </c>
    </row>
    <row r="895" ht="23" customHeight="1" spans="1:20">
      <c r="A895" s="2">
        <v>894</v>
      </c>
      <c r="B895" s="3" t="s">
        <v>51</v>
      </c>
      <c r="C895" s="2" t="s">
        <v>3559</v>
      </c>
      <c r="D895" s="2" t="s">
        <v>35</v>
      </c>
      <c r="E895" s="2" t="s">
        <v>22</v>
      </c>
      <c r="F895" s="2" t="s">
        <v>3560</v>
      </c>
      <c r="G895" s="2" t="s">
        <v>3561</v>
      </c>
      <c r="H895" s="2" t="s">
        <v>402</v>
      </c>
      <c r="I895" s="2" t="s">
        <v>26</v>
      </c>
      <c r="J895" s="2" t="s">
        <v>27</v>
      </c>
      <c r="K895" s="2" t="s">
        <v>28</v>
      </c>
      <c r="L895" s="2" t="s">
        <v>29</v>
      </c>
      <c r="M895" s="2" t="s">
        <v>29</v>
      </c>
      <c r="N895" s="2" t="s">
        <v>29</v>
      </c>
      <c r="O895" s="2" t="s">
        <v>29</v>
      </c>
      <c r="P895" s="2" t="s">
        <v>3562</v>
      </c>
      <c r="Q895" s="4" t="str">
        <f>HYPERLINK("http://weibo.com/6007781134/NmfBWhwtE")</f>
        <v>http://weibo.com/6007781134/NmfBWhwtE</v>
      </c>
      <c r="R895" s="3" t="s">
        <v>51</v>
      </c>
      <c r="S895" s="2" t="s">
        <v>31</v>
      </c>
      <c r="T895" t="s">
        <v>32</v>
      </c>
    </row>
    <row r="896" ht="23" customHeight="1" spans="1:20">
      <c r="A896" s="2">
        <v>895</v>
      </c>
      <c r="B896" s="3" t="s">
        <v>3563</v>
      </c>
      <c r="C896" s="2" t="s">
        <v>3564</v>
      </c>
      <c r="D896" s="2" t="s">
        <v>21</v>
      </c>
      <c r="E896" s="2" t="s">
        <v>22</v>
      </c>
      <c r="F896" s="2" t="s">
        <v>3565</v>
      </c>
      <c r="G896" s="2" t="s">
        <v>3566</v>
      </c>
      <c r="H896" s="2" t="s">
        <v>65</v>
      </c>
      <c r="I896" s="2" t="s">
        <v>26</v>
      </c>
      <c r="J896" s="2" t="s">
        <v>27</v>
      </c>
      <c r="K896" s="2" t="s">
        <v>28</v>
      </c>
      <c r="L896" s="2" t="s">
        <v>29</v>
      </c>
      <c r="M896" s="2" t="s">
        <v>29</v>
      </c>
      <c r="N896" s="2" t="s">
        <v>29</v>
      </c>
      <c r="O896" s="2" t="s">
        <v>29</v>
      </c>
      <c r="P896" s="2" t="s">
        <v>144</v>
      </c>
      <c r="Q896" s="4" t="str">
        <f>HYPERLINK("http://weibo.com/7449799595/NmfBthOT0")</f>
        <v>http://weibo.com/7449799595/NmfBthOT0</v>
      </c>
      <c r="R896" s="3" t="s">
        <v>3563</v>
      </c>
      <c r="S896" s="2" t="s">
        <v>31</v>
      </c>
      <c r="T896" t="s">
        <v>32</v>
      </c>
    </row>
    <row r="897" ht="23" customHeight="1" spans="1:20">
      <c r="A897" s="2">
        <v>896</v>
      </c>
      <c r="B897" s="3" t="s">
        <v>57</v>
      </c>
      <c r="C897" s="2" t="s">
        <v>3567</v>
      </c>
      <c r="D897" s="2" t="s">
        <v>35</v>
      </c>
      <c r="E897" s="2" t="s">
        <v>22</v>
      </c>
      <c r="F897" s="2" t="s">
        <v>3568</v>
      </c>
      <c r="G897" s="2" t="s">
        <v>3569</v>
      </c>
      <c r="H897" s="2" t="s">
        <v>225</v>
      </c>
      <c r="I897" s="2" t="s">
        <v>26</v>
      </c>
      <c r="J897" s="2" t="s">
        <v>27</v>
      </c>
      <c r="K897" s="2" t="s">
        <v>28</v>
      </c>
      <c r="L897" s="2" t="s">
        <v>29</v>
      </c>
      <c r="M897" s="2" t="s">
        <v>29</v>
      </c>
      <c r="N897" s="2" t="s">
        <v>29</v>
      </c>
      <c r="O897" s="2" t="s">
        <v>29</v>
      </c>
      <c r="P897" s="2" t="s">
        <v>3570</v>
      </c>
      <c r="Q897" s="4" t="str">
        <f>HYPERLINK("http://weibo.com/6502650436/NmfBsdzOj")</f>
        <v>http://weibo.com/6502650436/NmfBsdzOj</v>
      </c>
      <c r="R897" s="3" t="s">
        <v>57</v>
      </c>
      <c r="S897" s="2" t="s">
        <v>31</v>
      </c>
      <c r="T897" t="s">
        <v>32</v>
      </c>
    </row>
    <row r="898" ht="23" customHeight="1" spans="1:20">
      <c r="A898" s="2">
        <v>897</v>
      </c>
      <c r="B898" s="3" t="s">
        <v>3571</v>
      </c>
      <c r="C898" s="2" t="s">
        <v>3572</v>
      </c>
      <c r="D898" s="2" t="s">
        <v>21</v>
      </c>
      <c r="E898" s="2" t="s">
        <v>22</v>
      </c>
      <c r="F898" s="2" t="s">
        <v>3573</v>
      </c>
      <c r="G898" s="2" t="s">
        <v>3574</v>
      </c>
      <c r="H898" s="2" t="s">
        <v>55</v>
      </c>
      <c r="I898" s="2" t="s">
        <v>26</v>
      </c>
      <c r="J898" s="2" t="s">
        <v>27</v>
      </c>
      <c r="K898" s="2" t="s">
        <v>28</v>
      </c>
      <c r="L898" s="2" t="s">
        <v>29</v>
      </c>
      <c r="M898" s="2" t="s">
        <v>29</v>
      </c>
      <c r="N898" s="2" t="s">
        <v>29</v>
      </c>
      <c r="O898" s="2" t="s">
        <v>29</v>
      </c>
      <c r="P898" s="2" t="s">
        <v>29</v>
      </c>
      <c r="Q898" s="4" t="str">
        <f>HYPERLINK("http://weibo.com/7498547462/NmfASkuZG")</f>
        <v>http://weibo.com/7498547462/NmfASkuZG</v>
      </c>
      <c r="R898" s="3" t="s">
        <v>3571</v>
      </c>
      <c r="S898" s="2" t="s">
        <v>31</v>
      </c>
      <c r="T898" t="s">
        <v>32</v>
      </c>
    </row>
    <row r="899" ht="23" customHeight="1" spans="1:20">
      <c r="A899" s="2">
        <v>898</v>
      </c>
      <c r="B899" s="3" t="s">
        <v>3575</v>
      </c>
      <c r="C899" s="2" t="s">
        <v>3576</v>
      </c>
      <c r="D899" s="2" t="s">
        <v>21</v>
      </c>
      <c r="E899" s="2" t="s">
        <v>22</v>
      </c>
      <c r="F899" s="2" t="s">
        <v>3577</v>
      </c>
      <c r="G899" s="2" t="s">
        <v>3578</v>
      </c>
      <c r="H899" s="2" t="s">
        <v>1278</v>
      </c>
      <c r="I899" s="2" t="s">
        <v>26</v>
      </c>
      <c r="J899" s="2" t="s">
        <v>27</v>
      </c>
      <c r="K899" s="2" t="s">
        <v>28</v>
      </c>
      <c r="L899" s="2" t="s">
        <v>29</v>
      </c>
      <c r="M899" s="2" t="s">
        <v>29</v>
      </c>
      <c r="N899" s="2" t="s">
        <v>29</v>
      </c>
      <c r="O899" s="2" t="s">
        <v>29</v>
      </c>
      <c r="P899" s="2" t="s">
        <v>124</v>
      </c>
      <c r="Q899" s="4" t="str">
        <f>HYPERLINK("http://weibo.com/5401574114/NmfAo19KF")</f>
        <v>http://weibo.com/5401574114/NmfAo19KF</v>
      </c>
      <c r="R899" s="3" t="s">
        <v>3575</v>
      </c>
      <c r="S899" s="2" t="s">
        <v>31</v>
      </c>
      <c r="T899" t="s">
        <v>32</v>
      </c>
    </row>
    <row r="900" ht="23" customHeight="1" spans="1:20">
      <c r="A900" s="2">
        <v>899</v>
      </c>
      <c r="B900" s="3" t="s">
        <v>1283</v>
      </c>
      <c r="C900" s="2" t="s">
        <v>3579</v>
      </c>
      <c r="D900" s="2" t="s">
        <v>35</v>
      </c>
      <c r="E900" s="2" t="s">
        <v>22</v>
      </c>
      <c r="F900" s="2" t="s">
        <v>3580</v>
      </c>
      <c r="G900" s="2" t="s">
        <v>3581</v>
      </c>
      <c r="H900" s="2" t="s">
        <v>38</v>
      </c>
      <c r="I900" s="2" t="s">
        <v>26</v>
      </c>
      <c r="J900" s="2" t="s">
        <v>27</v>
      </c>
      <c r="K900" s="2" t="s">
        <v>28</v>
      </c>
      <c r="L900" s="2" t="s">
        <v>29</v>
      </c>
      <c r="M900" s="2" t="s">
        <v>29</v>
      </c>
      <c r="N900" s="2" t="s">
        <v>29</v>
      </c>
      <c r="O900" s="2" t="s">
        <v>29</v>
      </c>
      <c r="P900" s="2" t="s">
        <v>3582</v>
      </c>
      <c r="Q900" s="4" t="str">
        <f>HYPERLINK("http://weibo.com/1922923622/NmfAa2jnP")</f>
        <v>http://weibo.com/1922923622/NmfAa2jnP</v>
      </c>
      <c r="R900" s="3" t="s">
        <v>1283</v>
      </c>
      <c r="S900" s="2" t="s">
        <v>31</v>
      </c>
      <c r="T900" t="s">
        <v>32</v>
      </c>
    </row>
    <row r="901" ht="23" customHeight="1" spans="1:20">
      <c r="A901" s="2">
        <v>900</v>
      </c>
      <c r="B901" s="3" t="s">
        <v>1283</v>
      </c>
      <c r="C901" s="2" t="s">
        <v>3583</v>
      </c>
      <c r="D901" s="2" t="s">
        <v>35</v>
      </c>
      <c r="E901" s="2" t="s">
        <v>22</v>
      </c>
      <c r="F901" s="2" t="s">
        <v>3584</v>
      </c>
      <c r="G901" s="2" t="s">
        <v>3585</v>
      </c>
      <c r="H901" s="2" t="s">
        <v>80</v>
      </c>
      <c r="I901" s="2" t="s">
        <v>26</v>
      </c>
      <c r="J901" s="2" t="s">
        <v>27</v>
      </c>
      <c r="K901" s="2" t="s">
        <v>28</v>
      </c>
      <c r="L901" s="2" t="s">
        <v>29</v>
      </c>
      <c r="M901" s="2" t="s">
        <v>29</v>
      </c>
      <c r="N901" s="2" t="s">
        <v>29</v>
      </c>
      <c r="O901" s="2" t="s">
        <v>29</v>
      </c>
      <c r="P901" s="2" t="s">
        <v>1611</v>
      </c>
      <c r="Q901" s="4" t="str">
        <f>HYPERLINK("http://weibo.com/3206442705/NmfA8zDwe")</f>
        <v>http://weibo.com/3206442705/NmfA8zDwe</v>
      </c>
      <c r="R901" s="3" t="s">
        <v>1283</v>
      </c>
      <c r="S901" s="2" t="s">
        <v>31</v>
      </c>
      <c r="T901" t="s">
        <v>32</v>
      </c>
    </row>
    <row r="902" ht="23" customHeight="1" spans="1:20">
      <c r="A902" s="2">
        <v>901</v>
      </c>
      <c r="B902" s="3" t="s">
        <v>57</v>
      </c>
      <c r="C902" s="2" t="s">
        <v>3586</v>
      </c>
      <c r="D902" s="2" t="s">
        <v>35</v>
      </c>
      <c r="E902" s="2" t="s">
        <v>22</v>
      </c>
      <c r="F902" s="2" t="s">
        <v>3587</v>
      </c>
      <c r="G902" s="2" t="s">
        <v>3588</v>
      </c>
      <c r="H902" s="2" t="s">
        <v>91</v>
      </c>
      <c r="I902" s="2" t="s">
        <v>26</v>
      </c>
      <c r="J902" s="2" t="s">
        <v>27</v>
      </c>
      <c r="K902" s="2" t="s">
        <v>28</v>
      </c>
      <c r="L902" s="2" t="s">
        <v>29</v>
      </c>
      <c r="M902" s="2" t="s">
        <v>29</v>
      </c>
      <c r="N902" s="2" t="s">
        <v>29</v>
      </c>
      <c r="O902" s="2" t="s">
        <v>29</v>
      </c>
      <c r="P902" s="2" t="s">
        <v>672</v>
      </c>
      <c r="Q902" s="4" t="str">
        <f>HYPERLINK("http://weibo.com/2721687110/Nmfzde3HI")</f>
        <v>http://weibo.com/2721687110/Nmfzde3HI</v>
      </c>
      <c r="R902" s="3" t="s">
        <v>57</v>
      </c>
      <c r="S902" s="2" t="s">
        <v>31</v>
      </c>
      <c r="T902" t="s">
        <v>32</v>
      </c>
    </row>
    <row r="903" ht="23" customHeight="1" spans="1:20">
      <c r="A903" s="2">
        <v>902</v>
      </c>
      <c r="B903" s="3" t="s">
        <v>3589</v>
      </c>
      <c r="C903" s="2" t="s">
        <v>3590</v>
      </c>
      <c r="D903" s="2" t="s">
        <v>21</v>
      </c>
      <c r="E903" s="2" t="s">
        <v>22</v>
      </c>
      <c r="F903" s="2" t="s">
        <v>3591</v>
      </c>
      <c r="G903" s="2" t="s">
        <v>3592</v>
      </c>
      <c r="H903" s="2" t="s">
        <v>38</v>
      </c>
      <c r="I903" s="2" t="s">
        <v>26</v>
      </c>
      <c r="J903" s="2" t="s">
        <v>27</v>
      </c>
      <c r="K903" s="2" t="s">
        <v>28</v>
      </c>
      <c r="L903" s="2" t="s">
        <v>29</v>
      </c>
      <c r="M903" s="2" t="s">
        <v>29</v>
      </c>
      <c r="N903" s="2" t="s">
        <v>29</v>
      </c>
      <c r="O903" s="2" t="s">
        <v>29</v>
      </c>
      <c r="P903" s="2" t="s">
        <v>950</v>
      </c>
      <c r="Q903" s="4" t="str">
        <f>HYPERLINK("http://weibo.com/7341371963/NmfwTiCUj")</f>
        <v>http://weibo.com/7341371963/NmfwTiCUj</v>
      </c>
      <c r="R903" s="3" t="s">
        <v>3589</v>
      </c>
      <c r="S903" s="2" t="s">
        <v>31</v>
      </c>
      <c r="T903" t="s">
        <v>32</v>
      </c>
    </row>
    <row r="904" ht="23" customHeight="1" spans="1:20">
      <c r="A904" s="2">
        <v>903</v>
      </c>
      <c r="B904" s="3" t="s">
        <v>1283</v>
      </c>
      <c r="C904" s="2" t="s">
        <v>3593</v>
      </c>
      <c r="D904" s="2" t="s">
        <v>35</v>
      </c>
      <c r="E904" s="2" t="s">
        <v>22</v>
      </c>
      <c r="F904" s="2" t="s">
        <v>3594</v>
      </c>
      <c r="G904" s="2" t="s">
        <v>3595</v>
      </c>
      <c r="H904" s="2" t="s">
        <v>38</v>
      </c>
      <c r="I904" s="2" t="s">
        <v>26</v>
      </c>
      <c r="J904" s="2" t="s">
        <v>27</v>
      </c>
      <c r="K904" s="2" t="s">
        <v>28</v>
      </c>
      <c r="L904" s="2" t="s">
        <v>29</v>
      </c>
      <c r="M904" s="2" t="s">
        <v>29</v>
      </c>
      <c r="N904" s="2" t="s">
        <v>29</v>
      </c>
      <c r="O904" s="2" t="s">
        <v>29</v>
      </c>
      <c r="P904" s="2" t="s">
        <v>968</v>
      </c>
      <c r="Q904" s="4" t="str">
        <f>HYPERLINK("http://weibo.com/6006690440/NmfwEjXDa")</f>
        <v>http://weibo.com/6006690440/NmfwEjXDa</v>
      </c>
      <c r="R904" s="3" t="s">
        <v>1283</v>
      </c>
      <c r="S904" s="2" t="s">
        <v>31</v>
      </c>
      <c r="T904" t="s">
        <v>32</v>
      </c>
    </row>
    <row r="905" ht="23" customHeight="1" spans="1:20">
      <c r="A905" s="2">
        <v>904</v>
      </c>
      <c r="B905" s="3" t="s">
        <v>301</v>
      </c>
      <c r="C905" s="2" t="s">
        <v>3596</v>
      </c>
      <c r="D905" s="2" t="s">
        <v>35</v>
      </c>
      <c r="E905" s="2" t="s">
        <v>22</v>
      </c>
      <c r="F905" s="2" t="s">
        <v>3597</v>
      </c>
      <c r="G905" s="2" t="s">
        <v>3598</v>
      </c>
      <c r="H905" s="2" t="s">
        <v>176</v>
      </c>
      <c r="I905" s="2" t="s">
        <v>26</v>
      </c>
      <c r="J905" s="2" t="s">
        <v>27</v>
      </c>
      <c r="K905" s="2" t="s">
        <v>28</v>
      </c>
      <c r="L905" s="2" t="s">
        <v>29</v>
      </c>
      <c r="M905" s="2" t="s">
        <v>29</v>
      </c>
      <c r="N905" s="2" t="s">
        <v>29</v>
      </c>
      <c r="O905" s="2" t="s">
        <v>29</v>
      </c>
      <c r="P905" s="2" t="s">
        <v>1840</v>
      </c>
      <c r="Q905" s="4" t="str">
        <f>HYPERLINK("http://weibo.com/5519589909/NmfuD2LHZ")</f>
        <v>http://weibo.com/5519589909/NmfuD2LHZ</v>
      </c>
      <c r="R905" s="3" t="s">
        <v>301</v>
      </c>
      <c r="S905" s="2" t="s">
        <v>31</v>
      </c>
      <c r="T905" t="s">
        <v>32</v>
      </c>
    </row>
    <row r="906" ht="23" customHeight="1" spans="1:20">
      <c r="A906" s="2">
        <v>905</v>
      </c>
      <c r="B906" s="3" t="s">
        <v>3599</v>
      </c>
      <c r="C906" s="2" t="s">
        <v>3600</v>
      </c>
      <c r="D906" s="2" t="s">
        <v>35</v>
      </c>
      <c r="E906" s="2" t="s">
        <v>22</v>
      </c>
      <c r="F906" s="2" t="s">
        <v>3601</v>
      </c>
      <c r="G906" s="2" t="s">
        <v>3602</v>
      </c>
      <c r="H906" s="2" t="s">
        <v>423</v>
      </c>
      <c r="I906" s="2" t="s">
        <v>26</v>
      </c>
      <c r="J906" s="2" t="s">
        <v>27</v>
      </c>
      <c r="K906" s="2" t="s">
        <v>28</v>
      </c>
      <c r="L906" s="2" t="s">
        <v>29</v>
      </c>
      <c r="M906" s="2" t="s">
        <v>29</v>
      </c>
      <c r="N906" s="2" t="s">
        <v>29</v>
      </c>
      <c r="O906" s="2" t="s">
        <v>29</v>
      </c>
      <c r="P906" s="2" t="s">
        <v>3603</v>
      </c>
      <c r="Q906" s="4" t="str">
        <f>HYPERLINK("http://weibo.com/1539610161/NmftYs5E0")</f>
        <v>http://weibo.com/1539610161/NmftYs5E0</v>
      </c>
      <c r="R906" s="3" t="s">
        <v>3599</v>
      </c>
      <c r="S906" s="2" t="s">
        <v>31</v>
      </c>
      <c r="T906" t="s">
        <v>32</v>
      </c>
    </row>
    <row r="907" ht="23" customHeight="1" spans="1:20">
      <c r="A907" s="2">
        <v>906</v>
      </c>
      <c r="B907" s="3" t="s">
        <v>3604</v>
      </c>
      <c r="C907" s="2" t="s">
        <v>3605</v>
      </c>
      <c r="D907" s="2" t="s">
        <v>21</v>
      </c>
      <c r="E907" s="2" t="s">
        <v>22</v>
      </c>
      <c r="F907" s="2" t="s">
        <v>3606</v>
      </c>
      <c r="G907" s="2" t="s">
        <v>3607</v>
      </c>
      <c r="H907" s="2" t="s">
        <v>553</v>
      </c>
      <c r="I907" s="2" t="s">
        <v>26</v>
      </c>
      <c r="J907" s="2" t="s">
        <v>27</v>
      </c>
      <c r="K907" s="2" t="s">
        <v>28</v>
      </c>
      <c r="L907" s="2" t="s">
        <v>29</v>
      </c>
      <c r="M907" s="2" t="s">
        <v>29</v>
      </c>
      <c r="N907" s="2" t="s">
        <v>29</v>
      </c>
      <c r="O907" s="2" t="s">
        <v>29</v>
      </c>
      <c r="P907" s="2" t="s">
        <v>2448</v>
      </c>
      <c r="Q907" s="4" t="str">
        <f>HYPERLINK("http://weibo.com/7753820877/NmftyeH08")</f>
        <v>http://weibo.com/7753820877/NmftyeH08</v>
      </c>
      <c r="R907" s="3" t="s">
        <v>3604</v>
      </c>
      <c r="S907" s="2" t="s">
        <v>31</v>
      </c>
      <c r="T907" t="s">
        <v>32</v>
      </c>
    </row>
    <row r="908" ht="23" customHeight="1" spans="1:20">
      <c r="A908" s="2">
        <v>907</v>
      </c>
      <c r="B908" s="3" t="s">
        <v>3608</v>
      </c>
      <c r="C908" s="2" t="s">
        <v>3609</v>
      </c>
      <c r="D908" s="2" t="s">
        <v>21</v>
      </c>
      <c r="E908" s="2" t="s">
        <v>22</v>
      </c>
      <c r="F908" s="2" t="s">
        <v>3610</v>
      </c>
      <c r="G908" s="2" t="s">
        <v>3611</v>
      </c>
      <c r="H908" s="2" t="s">
        <v>423</v>
      </c>
      <c r="I908" s="2" t="s">
        <v>26</v>
      </c>
      <c r="J908" s="2" t="s">
        <v>27</v>
      </c>
      <c r="K908" s="2" t="s">
        <v>28</v>
      </c>
      <c r="L908" s="2" t="s">
        <v>29</v>
      </c>
      <c r="M908" s="2" t="s">
        <v>29</v>
      </c>
      <c r="N908" s="2" t="s">
        <v>29</v>
      </c>
      <c r="O908" s="2" t="s">
        <v>29</v>
      </c>
      <c r="P908" s="2" t="s">
        <v>1214</v>
      </c>
      <c r="Q908" s="4" t="str">
        <f>HYPERLINK("http://weibo.com/5373961009/Nmfsqtjf5")</f>
        <v>http://weibo.com/5373961009/Nmfsqtjf5</v>
      </c>
      <c r="R908" s="3" t="s">
        <v>3608</v>
      </c>
      <c r="S908" s="2" t="s">
        <v>31</v>
      </c>
      <c r="T908" t="s">
        <v>32</v>
      </c>
    </row>
    <row r="909" ht="23" customHeight="1" spans="1:20">
      <c r="A909" s="2">
        <v>908</v>
      </c>
      <c r="B909" s="3" t="s">
        <v>3612</v>
      </c>
      <c r="C909" s="2" t="s">
        <v>3613</v>
      </c>
      <c r="D909" s="2" t="s">
        <v>35</v>
      </c>
      <c r="E909" s="2" t="s">
        <v>22</v>
      </c>
      <c r="F909" s="2" t="s">
        <v>3614</v>
      </c>
      <c r="G909" s="2" t="s">
        <v>3615</v>
      </c>
      <c r="H909" s="2" t="s">
        <v>423</v>
      </c>
      <c r="I909" s="2" t="s">
        <v>26</v>
      </c>
      <c r="J909" s="2" t="s">
        <v>27</v>
      </c>
      <c r="K909" s="2" t="s">
        <v>28</v>
      </c>
      <c r="L909" s="2" t="s">
        <v>29</v>
      </c>
      <c r="M909" s="2" t="s">
        <v>29</v>
      </c>
      <c r="N909" s="2" t="s">
        <v>29</v>
      </c>
      <c r="O909" s="2" t="s">
        <v>29</v>
      </c>
      <c r="P909" s="2" t="s">
        <v>3616</v>
      </c>
      <c r="Q909" s="4" t="str">
        <f>HYPERLINK("http://weibo.com/1769279363/NmfrGBQGs")</f>
        <v>http://weibo.com/1769279363/NmfrGBQGs</v>
      </c>
      <c r="R909" s="3" t="s">
        <v>3612</v>
      </c>
      <c r="S909" s="2" t="s">
        <v>31</v>
      </c>
      <c r="T909" t="s">
        <v>32</v>
      </c>
    </row>
    <row r="910" ht="23" customHeight="1" spans="1:20">
      <c r="A910" s="2">
        <v>909</v>
      </c>
      <c r="B910" s="3" t="s">
        <v>82</v>
      </c>
      <c r="C910" s="2" t="s">
        <v>3617</v>
      </c>
      <c r="D910" s="2" t="s">
        <v>35</v>
      </c>
      <c r="E910" s="2" t="s">
        <v>22</v>
      </c>
      <c r="F910" s="2" t="s">
        <v>3618</v>
      </c>
      <c r="G910" s="2" t="s">
        <v>3619</v>
      </c>
      <c r="H910" s="2" t="s">
        <v>1188</v>
      </c>
      <c r="I910" s="2" t="s">
        <v>26</v>
      </c>
      <c r="J910" s="2" t="s">
        <v>27</v>
      </c>
      <c r="K910" s="2" t="s">
        <v>28</v>
      </c>
      <c r="L910" s="2" t="s">
        <v>29</v>
      </c>
      <c r="M910" s="2" t="s">
        <v>29</v>
      </c>
      <c r="N910" s="2" t="s">
        <v>29</v>
      </c>
      <c r="O910" s="2" t="s">
        <v>29</v>
      </c>
      <c r="P910" s="2" t="s">
        <v>512</v>
      </c>
      <c r="Q910" s="4" t="str">
        <f>HYPERLINK("http://weibo.com/6008676729/NmfoAmGDc")</f>
        <v>http://weibo.com/6008676729/NmfoAmGDc</v>
      </c>
      <c r="R910" s="3" t="s">
        <v>82</v>
      </c>
      <c r="S910" s="2" t="s">
        <v>31</v>
      </c>
      <c r="T910" t="s">
        <v>32</v>
      </c>
    </row>
    <row r="911" ht="23" customHeight="1" spans="1:20">
      <c r="A911" s="2">
        <v>910</v>
      </c>
      <c r="B911" s="3" t="s">
        <v>185</v>
      </c>
      <c r="C911" s="2" t="s">
        <v>3620</v>
      </c>
      <c r="D911" s="2" t="s">
        <v>35</v>
      </c>
      <c r="E911" s="2" t="s">
        <v>22</v>
      </c>
      <c r="F911" s="2" t="s">
        <v>3621</v>
      </c>
      <c r="G911" s="2" t="s">
        <v>3622</v>
      </c>
      <c r="H911" s="2" t="s">
        <v>176</v>
      </c>
      <c r="I911" s="2" t="s">
        <v>26</v>
      </c>
      <c r="J911" s="2" t="s">
        <v>27</v>
      </c>
      <c r="K911" s="2" t="s">
        <v>28</v>
      </c>
      <c r="L911" s="2" t="s">
        <v>29</v>
      </c>
      <c r="M911" s="2" t="s">
        <v>29</v>
      </c>
      <c r="N911" s="2" t="s">
        <v>29</v>
      </c>
      <c r="O911" s="2" t="s">
        <v>29</v>
      </c>
      <c r="P911" s="2" t="s">
        <v>2062</v>
      </c>
      <c r="Q911" s="4" t="str">
        <f>HYPERLINK("http://weibo.com/2010725282/NmfoquUlg")</f>
        <v>http://weibo.com/2010725282/NmfoquUlg</v>
      </c>
      <c r="R911" s="3" t="s">
        <v>185</v>
      </c>
      <c r="S911" s="2" t="s">
        <v>31</v>
      </c>
      <c r="T911" t="s">
        <v>32</v>
      </c>
    </row>
    <row r="912" ht="23" customHeight="1" spans="1:20">
      <c r="A912" s="2">
        <v>911</v>
      </c>
      <c r="B912" s="3" t="s">
        <v>1283</v>
      </c>
      <c r="C912" s="2" t="s">
        <v>3623</v>
      </c>
      <c r="D912" s="2" t="s">
        <v>35</v>
      </c>
      <c r="E912" s="2" t="s">
        <v>22</v>
      </c>
      <c r="F912" s="2" t="s">
        <v>3624</v>
      </c>
      <c r="G912" s="2" t="s">
        <v>3625</v>
      </c>
      <c r="H912" s="2" t="s">
        <v>38</v>
      </c>
      <c r="I912" s="2" t="s">
        <v>26</v>
      </c>
      <c r="J912" s="2" t="s">
        <v>27</v>
      </c>
      <c r="K912" s="2" t="s">
        <v>28</v>
      </c>
      <c r="L912" s="2" t="s">
        <v>29</v>
      </c>
      <c r="M912" s="2" t="s">
        <v>29</v>
      </c>
      <c r="N912" s="2" t="s">
        <v>29</v>
      </c>
      <c r="O912" s="2" t="s">
        <v>29</v>
      </c>
      <c r="P912" s="2" t="s">
        <v>542</v>
      </c>
      <c r="Q912" s="4" t="str">
        <f>HYPERLINK("http://weibo.com/3098744247/Nmfo22SSK")</f>
        <v>http://weibo.com/3098744247/Nmfo22SSK</v>
      </c>
      <c r="R912" s="3" t="s">
        <v>1283</v>
      </c>
      <c r="S912" s="2" t="s">
        <v>31</v>
      </c>
      <c r="T912" t="s">
        <v>32</v>
      </c>
    </row>
    <row r="913" ht="23" customHeight="1" spans="1:20">
      <c r="A913" s="2">
        <v>912</v>
      </c>
      <c r="B913" s="3" t="s">
        <v>51</v>
      </c>
      <c r="C913" s="2" t="s">
        <v>3626</v>
      </c>
      <c r="D913" s="2" t="s">
        <v>35</v>
      </c>
      <c r="E913" s="2" t="s">
        <v>22</v>
      </c>
      <c r="F913" s="2" t="s">
        <v>3627</v>
      </c>
      <c r="G913" s="2" t="s">
        <v>3628</v>
      </c>
      <c r="H913" s="2" t="s">
        <v>25</v>
      </c>
      <c r="I913" s="2" t="s">
        <v>26</v>
      </c>
      <c r="J913" s="2" t="s">
        <v>27</v>
      </c>
      <c r="K913" s="2" t="s">
        <v>28</v>
      </c>
      <c r="L913" s="2" t="s">
        <v>29</v>
      </c>
      <c r="M913" s="2" t="s">
        <v>29</v>
      </c>
      <c r="N913" s="2" t="s">
        <v>29</v>
      </c>
      <c r="O913" s="2" t="s">
        <v>29</v>
      </c>
      <c r="P913" s="2" t="s">
        <v>206</v>
      </c>
      <c r="Q913" s="4" t="str">
        <f>HYPERLINK("http://weibo.com/7739274559/NmfksDSM5")</f>
        <v>http://weibo.com/7739274559/NmfksDSM5</v>
      </c>
      <c r="R913" s="3" t="s">
        <v>51</v>
      </c>
      <c r="S913" s="2" t="s">
        <v>31</v>
      </c>
      <c r="T913" t="s">
        <v>32</v>
      </c>
    </row>
    <row r="914" ht="23" customHeight="1" spans="1:20">
      <c r="A914" s="2">
        <v>913</v>
      </c>
      <c r="B914" s="3" t="s">
        <v>3629</v>
      </c>
      <c r="C914" s="2" t="s">
        <v>3630</v>
      </c>
      <c r="D914" s="2" t="s">
        <v>21</v>
      </c>
      <c r="E914" s="2" t="s">
        <v>22</v>
      </c>
      <c r="F914" s="2" t="s">
        <v>3631</v>
      </c>
      <c r="G914" s="2" t="s">
        <v>3632</v>
      </c>
      <c r="H914" s="2" t="s">
        <v>91</v>
      </c>
      <c r="I914" s="2" t="s">
        <v>26</v>
      </c>
      <c r="J914" s="2" t="s">
        <v>27</v>
      </c>
      <c r="K914" s="2" t="s">
        <v>28</v>
      </c>
      <c r="L914" s="2" t="s">
        <v>29</v>
      </c>
      <c r="M914" s="2" t="s">
        <v>29</v>
      </c>
      <c r="N914" s="2" t="s">
        <v>29</v>
      </c>
      <c r="O914" s="2" t="s">
        <v>29</v>
      </c>
      <c r="P914" s="2" t="s">
        <v>2146</v>
      </c>
      <c r="Q914" s="4" t="str">
        <f>HYPERLINK("http://weibo.com/1625356757/NmfkrbrLn")</f>
        <v>http://weibo.com/1625356757/NmfkrbrLn</v>
      </c>
      <c r="R914" s="3" t="s">
        <v>3629</v>
      </c>
      <c r="S914" s="2" t="s">
        <v>31</v>
      </c>
      <c r="T914" t="s">
        <v>32</v>
      </c>
    </row>
    <row r="915" ht="23" customHeight="1" spans="1:20">
      <c r="A915" s="2">
        <v>914</v>
      </c>
      <c r="B915" s="3" t="s">
        <v>3633</v>
      </c>
      <c r="C915" s="2" t="s">
        <v>3634</v>
      </c>
      <c r="D915" s="2" t="s">
        <v>21</v>
      </c>
      <c r="E915" s="2" t="s">
        <v>22</v>
      </c>
      <c r="F915" s="2" t="s">
        <v>3635</v>
      </c>
      <c r="G915" s="2" t="s">
        <v>3636</v>
      </c>
      <c r="H915" s="2" t="s">
        <v>154</v>
      </c>
      <c r="I915" s="2" t="s">
        <v>26</v>
      </c>
      <c r="J915" s="2" t="s">
        <v>27</v>
      </c>
      <c r="K915" s="2" t="s">
        <v>28</v>
      </c>
      <c r="L915" s="2" t="s">
        <v>29</v>
      </c>
      <c r="M915" s="2" t="s">
        <v>29</v>
      </c>
      <c r="N915" s="2" t="s">
        <v>29</v>
      </c>
      <c r="O915" s="2" t="s">
        <v>29</v>
      </c>
      <c r="P915" s="2" t="s">
        <v>387</v>
      </c>
      <c r="Q915" s="4" t="str">
        <f>HYPERLINK("http://weibo.com/7729698250/Nmfkhfg1j")</f>
        <v>http://weibo.com/7729698250/Nmfkhfg1j</v>
      </c>
      <c r="R915" s="3" t="s">
        <v>3633</v>
      </c>
      <c r="S915" s="2" t="s">
        <v>31</v>
      </c>
      <c r="T915" t="s">
        <v>32</v>
      </c>
    </row>
    <row r="916" ht="23" customHeight="1" spans="1:20">
      <c r="A916" s="2">
        <v>915</v>
      </c>
      <c r="B916" s="3" t="s">
        <v>1283</v>
      </c>
      <c r="C916" s="2" t="s">
        <v>3637</v>
      </c>
      <c r="D916" s="2" t="s">
        <v>35</v>
      </c>
      <c r="E916" s="2" t="s">
        <v>22</v>
      </c>
      <c r="F916" s="2" t="s">
        <v>3638</v>
      </c>
      <c r="G916" s="2" t="s">
        <v>3639</v>
      </c>
      <c r="H916" s="2" t="s">
        <v>423</v>
      </c>
      <c r="I916" s="2" t="s">
        <v>26</v>
      </c>
      <c r="J916" s="2" t="s">
        <v>27</v>
      </c>
      <c r="K916" s="2" t="s">
        <v>28</v>
      </c>
      <c r="L916" s="2" t="s">
        <v>29</v>
      </c>
      <c r="M916" s="2" t="s">
        <v>29</v>
      </c>
      <c r="N916" s="2" t="s">
        <v>29</v>
      </c>
      <c r="O916" s="2" t="s">
        <v>29</v>
      </c>
      <c r="P916" s="2" t="s">
        <v>3095</v>
      </c>
      <c r="Q916" s="4" t="str">
        <f>HYPERLINK("http://weibo.com/3558965373/NmfjhszM5")</f>
        <v>http://weibo.com/3558965373/NmfjhszM5</v>
      </c>
      <c r="R916" s="3" t="s">
        <v>1283</v>
      </c>
      <c r="S916" s="2" t="s">
        <v>31</v>
      </c>
      <c r="T916" t="s">
        <v>32</v>
      </c>
    </row>
    <row r="917" ht="23" customHeight="1" spans="1:20">
      <c r="A917" s="2">
        <v>916</v>
      </c>
      <c r="B917" s="3" t="s">
        <v>3640</v>
      </c>
      <c r="C917" s="2" t="s">
        <v>3641</v>
      </c>
      <c r="D917" s="2" t="s">
        <v>35</v>
      </c>
      <c r="E917" s="2" t="s">
        <v>22</v>
      </c>
      <c r="F917" s="2" t="s">
        <v>3642</v>
      </c>
      <c r="G917" s="2" t="s">
        <v>3643</v>
      </c>
      <c r="H917" s="2" t="s">
        <v>176</v>
      </c>
      <c r="I917" s="2" t="s">
        <v>26</v>
      </c>
      <c r="J917" s="2" t="s">
        <v>27</v>
      </c>
      <c r="K917" s="2" t="s">
        <v>28</v>
      </c>
      <c r="L917" s="2" t="s">
        <v>29</v>
      </c>
      <c r="M917" s="2" t="s">
        <v>29</v>
      </c>
      <c r="N917" s="2" t="s">
        <v>29</v>
      </c>
      <c r="O917" s="2" t="s">
        <v>29</v>
      </c>
      <c r="P917" s="2" t="s">
        <v>3644</v>
      </c>
      <c r="Q917" s="4" t="str">
        <f>HYPERLINK("http://weibo.com/1781524293/Nmfiu905R")</f>
        <v>http://weibo.com/1781524293/Nmfiu905R</v>
      </c>
      <c r="R917" s="3" t="s">
        <v>3640</v>
      </c>
      <c r="S917" s="2" t="s">
        <v>31</v>
      </c>
      <c r="T917" t="s">
        <v>32</v>
      </c>
    </row>
    <row r="918" ht="23" customHeight="1" spans="1:20">
      <c r="A918" s="2">
        <v>917</v>
      </c>
      <c r="B918" s="3" t="s">
        <v>383</v>
      </c>
      <c r="C918" s="2" t="s">
        <v>3645</v>
      </c>
      <c r="D918" s="2" t="s">
        <v>21</v>
      </c>
      <c r="E918" s="2" t="s">
        <v>22</v>
      </c>
      <c r="F918" s="2" t="s">
        <v>3646</v>
      </c>
      <c r="G918" s="2" t="s">
        <v>3647</v>
      </c>
      <c r="H918" s="2" t="s">
        <v>423</v>
      </c>
      <c r="I918" s="2" t="s">
        <v>26</v>
      </c>
      <c r="J918" s="2" t="s">
        <v>27</v>
      </c>
      <c r="K918" s="2" t="s">
        <v>28</v>
      </c>
      <c r="L918" s="2" t="s">
        <v>29</v>
      </c>
      <c r="M918" s="2" t="s">
        <v>29</v>
      </c>
      <c r="N918" s="2" t="s">
        <v>29</v>
      </c>
      <c r="O918" s="2" t="s">
        <v>29</v>
      </c>
      <c r="P918" s="2" t="s">
        <v>177</v>
      </c>
      <c r="Q918" s="4" t="str">
        <f>HYPERLINK("http://weibo.com/5664899344/NmfhCgDdG")</f>
        <v>http://weibo.com/5664899344/NmfhCgDdG</v>
      </c>
      <c r="R918" s="3" t="s">
        <v>383</v>
      </c>
      <c r="S918" s="2" t="s">
        <v>31</v>
      </c>
      <c r="T918" t="s">
        <v>32</v>
      </c>
    </row>
    <row r="919" ht="23" customHeight="1" spans="1:20">
      <c r="A919" s="2">
        <v>918</v>
      </c>
      <c r="B919" s="3" t="s">
        <v>3648</v>
      </c>
      <c r="C919" s="2" t="s">
        <v>3649</v>
      </c>
      <c r="D919" s="2" t="s">
        <v>21</v>
      </c>
      <c r="E919" s="2" t="s">
        <v>22</v>
      </c>
      <c r="F919" s="2" t="s">
        <v>3650</v>
      </c>
      <c r="G919" s="2" t="s">
        <v>3651</v>
      </c>
      <c r="H919" s="2" t="s">
        <v>176</v>
      </c>
      <c r="I919" s="2" t="s">
        <v>26</v>
      </c>
      <c r="J919" s="2" t="s">
        <v>27</v>
      </c>
      <c r="K919" s="2" t="s">
        <v>28</v>
      </c>
      <c r="L919" s="2" t="s">
        <v>29</v>
      </c>
      <c r="M919" s="2" t="s">
        <v>29</v>
      </c>
      <c r="N919" s="2" t="s">
        <v>29</v>
      </c>
      <c r="O919" s="2" t="s">
        <v>29</v>
      </c>
      <c r="P919" s="2" t="s">
        <v>3652</v>
      </c>
      <c r="Q919" s="4" t="str">
        <f>HYPERLINK("http://weibo.com/3267378634/NmfgDoilQ")</f>
        <v>http://weibo.com/3267378634/NmfgDoilQ</v>
      </c>
      <c r="R919" s="3" t="s">
        <v>3648</v>
      </c>
      <c r="S919" s="2" t="s">
        <v>31</v>
      </c>
      <c r="T919" t="s">
        <v>32</v>
      </c>
    </row>
    <row r="920" ht="23" customHeight="1" spans="1:20">
      <c r="A920" s="2">
        <v>919</v>
      </c>
      <c r="B920" s="3" t="s">
        <v>3653</v>
      </c>
      <c r="C920" s="2" t="s">
        <v>3654</v>
      </c>
      <c r="D920" s="2" t="s">
        <v>21</v>
      </c>
      <c r="E920" s="2" t="s">
        <v>22</v>
      </c>
      <c r="F920" s="2" t="s">
        <v>3655</v>
      </c>
      <c r="G920" s="2" t="s">
        <v>3656</v>
      </c>
      <c r="H920" s="2" t="s">
        <v>176</v>
      </c>
      <c r="I920" s="2" t="s">
        <v>26</v>
      </c>
      <c r="J920" s="2" t="s">
        <v>27</v>
      </c>
      <c r="K920" s="2" t="s">
        <v>28</v>
      </c>
      <c r="L920" s="2" t="s">
        <v>29</v>
      </c>
      <c r="M920" s="2" t="s">
        <v>29</v>
      </c>
      <c r="N920" s="2" t="s">
        <v>29</v>
      </c>
      <c r="O920" s="2" t="s">
        <v>29</v>
      </c>
      <c r="P920" s="2" t="s">
        <v>572</v>
      </c>
      <c r="Q920" s="4" t="str">
        <f>HYPERLINK("http://weibo.com/7871868227/Nmfe4oHw4")</f>
        <v>http://weibo.com/7871868227/Nmfe4oHw4</v>
      </c>
      <c r="R920" s="3" t="s">
        <v>3653</v>
      </c>
      <c r="S920" s="2" t="s">
        <v>31</v>
      </c>
      <c r="T920" t="s">
        <v>32</v>
      </c>
    </row>
    <row r="921" ht="23" customHeight="1" spans="1:20">
      <c r="A921" s="2">
        <v>920</v>
      </c>
      <c r="B921" s="3" t="s">
        <v>46</v>
      </c>
      <c r="C921" s="2" t="s">
        <v>3657</v>
      </c>
      <c r="D921" s="2" t="s">
        <v>35</v>
      </c>
      <c r="E921" s="2" t="s">
        <v>22</v>
      </c>
      <c r="F921" s="2" t="s">
        <v>3658</v>
      </c>
      <c r="G921" s="2" t="s">
        <v>3659</v>
      </c>
      <c r="H921" s="2" t="s">
        <v>1188</v>
      </c>
      <c r="I921" s="2" t="s">
        <v>26</v>
      </c>
      <c r="J921" s="2" t="s">
        <v>27</v>
      </c>
      <c r="K921" s="2" t="s">
        <v>28</v>
      </c>
      <c r="L921" s="2" t="s">
        <v>29</v>
      </c>
      <c r="M921" s="2" t="s">
        <v>29</v>
      </c>
      <c r="N921" s="2" t="s">
        <v>29</v>
      </c>
      <c r="O921" s="2" t="s">
        <v>29</v>
      </c>
      <c r="P921" s="2" t="s">
        <v>71</v>
      </c>
      <c r="Q921" s="4" t="str">
        <f>HYPERLINK("http://weibo.com/6834079910/NmfdThFYQ")</f>
        <v>http://weibo.com/6834079910/NmfdThFYQ</v>
      </c>
      <c r="R921" s="3" t="s">
        <v>46</v>
      </c>
      <c r="S921" s="2" t="s">
        <v>31</v>
      </c>
      <c r="T921" t="s">
        <v>32</v>
      </c>
    </row>
    <row r="922" ht="23" customHeight="1" spans="1:20">
      <c r="A922" s="2">
        <v>921</v>
      </c>
      <c r="B922" s="3" t="s">
        <v>185</v>
      </c>
      <c r="C922" s="2" t="s">
        <v>3660</v>
      </c>
      <c r="D922" s="2" t="s">
        <v>35</v>
      </c>
      <c r="E922" s="2" t="s">
        <v>22</v>
      </c>
      <c r="F922" s="2" t="s">
        <v>3661</v>
      </c>
      <c r="G922" s="2" t="s">
        <v>3662</v>
      </c>
      <c r="H922" s="2" t="s">
        <v>205</v>
      </c>
      <c r="I922" s="2" t="s">
        <v>26</v>
      </c>
      <c r="J922" s="2" t="s">
        <v>27</v>
      </c>
      <c r="K922" s="2" t="s">
        <v>28</v>
      </c>
      <c r="L922" s="2" t="s">
        <v>29</v>
      </c>
      <c r="M922" s="2" t="s">
        <v>29</v>
      </c>
      <c r="N922" s="2" t="s">
        <v>29</v>
      </c>
      <c r="O922" s="2" t="s">
        <v>29</v>
      </c>
      <c r="P922" s="2" t="s">
        <v>193</v>
      </c>
      <c r="Q922" s="4" t="str">
        <f>HYPERLINK("http://weibo.com/3821947635/NmfdE96vQ")</f>
        <v>http://weibo.com/3821947635/NmfdE96vQ</v>
      </c>
      <c r="R922" s="3" t="s">
        <v>185</v>
      </c>
      <c r="S922" s="2" t="s">
        <v>31</v>
      </c>
      <c r="T922" t="s">
        <v>32</v>
      </c>
    </row>
    <row r="923" ht="23" customHeight="1" spans="1:20">
      <c r="A923" s="2">
        <v>922</v>
      </c>
      <c r="B923" s="3" t="s">
        <v>3663</v>
      </c>
      <c r="C923" s="2" t="s">
        <v>3664</v>
      </c>
      <c r="D923" s="2" t="s">
        <v>35</v>
      </c>
      <c r="E923" s="2" t="s">
        <v>22</v>
      </c>
      <c r="F923" s="2" t="s">
        <v>3665</v>
      </c>
      <c r="G923" s="2" t="s">
        <v>3666</v>
      </c>
      <c r="H923" s="2" t="s">
        <v>205</v>
      </c>
      <c r="I923" s="2" t="s">
        <v>26</v>
      </c>
      <c r="J923" s="2" t="s">
        <v>27</v>
      </c>
      <c r="K923" s="2" t="s">
        <v>28</v>
      </c>
      <c r="L923" s="2" t="s">
        <v>29</v>
      </c>
      <c r="M923" s="2" t="s">
        <v>29</v>
      </c>
      <c r="N923" s="2" t="s">
        <v>29</v>
      </c>
      <c r="O923" s="2" t="s">
        <v>29</v>
      </c>
      <c r="P923" s="2" t="s">
        <v>593</v>
      </c>
      <c r="Q923" s="4" t="str">
        <f>HYPERLINK("http://weibo.com/7769164879/NmfdkBDhf")</f>
        <v>http://weibo.com/7769164879/NmfdkBDhf</v>
      </c>
      <c r="R923" s="3" t="s">
        <v>3663</v>
      </c>
      <c r="S923" s="2" t="s">
        <v>31</v>
      </c>
      <c r="T923" t="s">
        <v>32</v>
      </c>
    </row>
    <row r="924" ht="23" customHeight="1" spans="1:20">
      <c r="A924" s="2">
        <v>923</v>
      </c>
      <c r="B924" s="3" t="s">
        <v>46</v>
      </c>
      <c r="C924" s="2" t="s">
        <v>3667</v>
      </c>
      <c r="D924" s="2" t="s">
        <v>35</v>
      </c>
      <c r="E924" s="2" t="s">
        <v>22</v>
      </c>
      <c r="F924" s="2" t="s">
        <v>3668</v>
      </c>
      <c r="G924" s="2" t="s">
        <v>3669</v>
      </c>
      <c r="H924" s="2" t="s">
        <v>717</v>
      </c>
      <c r="I924" s="2" t="s">
        <v>26</v>
      </c>
      <c r="J924" s="2" t="s">
        <v>27</v>
      </c>
      <c r="K924" s="2" t="s">
        <v>28</v>
      </c>
      <c r="L924" s="2" t="s">
        <v>29</v>
      </c>
      <c r="M924" s="2" t="s">
        <v>29</v>
      </c>
      <c r="N924" s="2" t="s">
        <v>29</v>
      </c>
      <c r="O924" s="2" t="s">
        <v>29</v>
      </c>
      <c r="P924" s="2" t="s">
        <v>3670</v>
      </c>
      <c r="Q924" s="4" t="str">
        <f>HYPERLINK("http://weibo.com/5186105935/Nmfd2lQpy")</f>
        <v>http://weibo.com/5186105935/Nmfd2lQpy</v>
      </c>
      <c r="R924" s="3" t="s">
        <v>46</v>
      </c>
      <c r="S924" s="2" t="s">
        <v>31</v>
      </c>
      <c r="T924" t="s">
        <v>32</v>
      </c>
    </row>
    <row r="925" ht="23" customHeight="1" spans="1:20">
      <c r="A925" s="2">
        <v>924</v>
      </c>
      <c r="B925" s="3" t="s">
        <v>3671</v>
      </c>
      <c r="C925" s="2" t="s">
        <v>3672</v>
      </c>
      <c r="D925" s="2" t="s">
        <v>35</v>
      </c>
      <c r="E925" s="2" t="s">
        <v>22</v>
      </c>
      <c r="F925" s="2" t="s">
        <v>3673</v>
      </c>
      <c r="G925" s="2" t="s">
        <v>3674</v>
      </c>
      <c r="H925" s="2" t="s">
        <v>44</v>
      </c>
      <c r="I925" s="2" t="s">
        <v>26</v>
      </c>
      <c r="J925" s="2" t="s">
        <v>27</v>
      </c>
      <c r="K925" s="2" t="s">
        <v>28</v>
      </c>
      <c r="L925" s="2" t="s">
        <v>29</v>
      </c>
      <c r="M925" s="2" t="s">
        <v>29</v>
      </c>
      <c r="N925" s="2" t="s">
        <v>29</v>
      </c>
      <c r="O925" s="2" t="s">
        <v>29</v>
      </c>
      <c r="P925" s="2" t="s">
        <v>3675</v>
      </c>
      <c r="Q925" s="4" t="str">
        <f>HYPERLINK("http://weibo.com/2471107035/NmfcU7JJ6")</f>
        <v>http://weibo.com/2471107035/NmfcU7JJ6</v>
      </c>
      <c r="R925" s="3" t="s">
        <v>3671</v>
      </c>
      <c r="S925" s="2" t="s">
        <v>31</v>
      </c>
      <c r="T925" t="s">
        <v>32</v>
      </c>
    </row>
    <row r="926" ht="23" customHeight="1" spans="1:20">
      <c r="A926" s="2">
        <v>925</v>
      </c>
      <c r="B926" s="3" t="s">
        <v>46</v>
      </c>
      <c r="C926" s="2" t="s">
        <v>3676</v>
      </c>
      <c r="D926" s="2" t="s">
        <v>35</v>
      </c>
      <c r="E926" s="2" t="s">
        <v>22</v>
      </c>
      <c r="F926" s="2" t="s">
        <v>3677</v>
      </c>
      <c r="G926" s="2" t="s">
        <v>3678</v>
      </c>
      <c r="H926" s="2" t="s">
        <v>225</v>
      </c>
      <c r="I926" s="2" t="s">
        <v>26</v>
      </c>
      <c r="J926" s="2" t="s">
        <v>27</v>
      </c>
      <c r="K926" s="2" t="s">
        <v>28</v>
      </c>
      <c r="L926" s="2" t="s">
        <v>29</v>
      </c>
      <c r="M926" s="2" t="s">
        <v>29</v>
      </c>
      <c r="N926" s="2" t="s">
        <v>29</v>
      </c>
      <c r="O926" s="2" t="s">
        <v>29</v>
      </c>
      <c r="P926" s="2" t="s">
        <v>3679</v>
      </c>
      <c r="Q926" s="4" t="str">
        <f>HYPERLINK("http://weibo.com/7731110409/NmfadoPQM")</f>
        <v>http://weibo.com/7731110409/NmfadoPQM</v>
      </c>
      <c r="R926" s="3" t="s">
        <v>46</v>
      </c>
      <c r="S926" s="2" t="s">
        <v>31</v>
      </c>
      <c r="T926" t="s">
        <v>32</v>
      </c>
    </row>
    <row r="927" ht="23" customHeight="1" spans="1:20">
      <c r="A927" s="2">
        <v>926</v>
      </c>
      <c r="B927" s="3" t="s">
        <v>1283</v>
      </c>
      <c r="C927" s="2" t="s">
        <v>3680</v>
      </c>
      <c r="D927" s="2" t="s">
        <v>35</v>
      </c>
      <c r="E927" s="2" t="s">
        <v>22</v>
      </c>
      <c r="F927" s="2" t="s">
        <v>3681</v>
      </c>
      <c r="G927" s="2" t="s">
        <v>3682</v>
      </c>
      <c r="H927" s="2" t="s">
        <v>128</v>
      </c>
      <c r="I927" s="2" t="s">
        <v>26</v>
      </c>
      <c r="J927" s="2" t="s">
        <v>27</v>
      </c>
      <c r="K927" s="2" t="s">
        <v>28</v>
      </c>
      <c r="L927" s="2" t="s">
        <v>29</v>
      </c>
      <c r="M927" s="2" t="s">
        <v>29</v>
      </c>
      <c r="N927" s="2" t="s">
        <v>29</v>
      </c>
      <c r="O927" s="2" t="s">
        <v>29</v>
      </c>
      <c r="P927" s="2" t="s">
        <v>3683</v>
      </c>
      <c r="Q927" s="4" t="str">
        <f>HYPERLINK("http://weibo.com/1566916071/Nmf7Erru7")</f>
        <v>http://weibo.com/1566916071/Nmf7Erru7</v>
      </c>
      <c r="R927" s="3" t="s">
        <v>1283</v>
      </c>
      <c r="S927" s="2" t="s">
        <v>31</v>
      </c>
      <c r="T927" t="s">
        <v>32</v>
      </c>
    </row>
    <row r="928" ht="23" customHeight="1" spans="1:20">
      <c r="A928" s="2">
        <v>927</v>
      </c>
      <c r="B928" s="3" t="s">
        <v>3684</v>
      </c>
      <c r="C928" s="2" t="s">
        <v>3685</v>
      </c>
      <c r="D928" s="2" t="s">
        <v>21</v>
      </c>
      <c r="E928" s="2" t="s">
        <v>22</v>
      </c>
      <c r="F928" s="2" t="s">
        <v>3686</v>
      </c>
      <c r="G928" s="2" t="s">
        <v>3687</v>
      </c>
      <c r="H928" s="2" t="s">
        <v>38</v>
      </c>
      <c r="I928" s="2" t="s">
        <v>26</v>
      </c>
      <c r="J928" s="2" t="s">
        <v>27</v>
      </c>
      <c r="K928" s="2" t="s">
        <v>28</v>
      </c>
      <c r="L928" s="2" t="s">
        <v>29</v>
      </c>
      <c r="M928" s="2" t="s">
        <v>29</v>
      </c>
      <c r="N928" s="2" t="s">
        <v>29</v>
      </c>
      <c r="O928" s="2" t="s">
        <v>29</v>
      </c>
      <c r="P928" s="2" t="s">
        <v>433</v>
      </c>
      <c r="Q928" s="4" t="str">
        <f>HYPERLINK("http://weibo.com/7191005716/Nmf4B1TQF")</f>
        <v>http://weibo.com/7191005716/Nmf4B1TQF</v>
      </c>
      <c r="R928" s="3" t="s">
        <v>3684</v>
      </c>
      <c r="S928" s="2" t="s">
        <v>31</v>
      </c>
      <c r="T928" t="s">
        <v>32</v>
      </c>
    </row>
    <row r="929" ht="23" customHeight="1" spans="1:20">
      <c r="A929" s="2">
        <v>928</v>
      </c>
      <c r="B929" s="3" t="s">
        <v>57</v>
      </c>
      <c r="C929" s="2" t="s">
        <v>3688</v>
      </c>
      <c r="D929" s="2" t="s">
        <v>35</v>
      </c>
      <c r="E929" s="2" t="s">
        <v>22</v>
      </c>
      <c r="F929" s="2" t="s">
        <v>3689</v>
      </c>
      <c r="G929" s="2" t="s">
        <v>3690</v>
      </c>
      <c r="H929" s="2" t="s">
        <v>97</v>
      </c>
      <c r="I929" s="2" t="s">
        <v>26</v>
      </c>
      <c r="J929" s="2" t="s">
        <v>27</v>
      </c>
      <c r="K929" s="2" t="s">
        <v>28</v>
      </c>
      <c r="L929" s="2" t="s">
        <v>29</v>
      </c>
      <c r="M929" s="2" t="s">
        <v>29</v>
      </c>
      <c r="N929" s="2" t="s">
        <v>29</v>
      </c>
      <c r="O929" s="2" t="s">
        <v>29</v>
      </c>
      <c r="P929" s="2" t="s">
        <v>206</v>
      </c>
      <c r="Q929" s="4" t="str">
        <f>HYPERLINK("http://weibo.com/5243707836/Nmf1pivIc")</f>
        <v>http://weibo.com/5243707836/Nmf1pivIc</v>
      </c>
      <c r="R929" s="3" t="s">
        <v>57</v>
      </c>
      <c r="S929" s="2" t="s">
        <v>31</v>
      </c>
      <c r="T929" t="s">
        <v>32</v>
      </c>
    </row>
    <row r="930" ht="23" customHeight="1" spans="1:20">
      <c r="A930" s="2">
        <v>929</v>
      </c>
      <c r="B930" s="3" t="s">
        <v>880</v>
      </c>
      <c r="C930" s="2" t="s">
        <v>3691</v>
      </c>
      <c r="D930" s="2" t="s">
        <v>35</v>
      </c>
      <c r="E930" s="2" t="s">
        <v>22</v>
      </c>
      <c r="F930" s="2" t="s">
        <v>3692</v>
      </c>
      <c r="G930" s="2" t="s">
        <v>3693</v>
      </c>
      <c r="H930" s="2" t="s">
        <v>25</v>
      </c>
      <c r="I930" s="2" t="s">
        <v>26</v>
      </c>
      <c r="J930" s="2" t="s">
        <v>27</v>
      </c>
      <c r="K930" s="2" t="s">
        <v>28</v>
      </c>
      <c r="L930" s="2" t="s">
        <v>29</v>
      </c>
      <c r="M930" s="2" t="s">
        <v>29</v>
      </c>
      <c r="N930" s="2" t="s">
        <v>29</v>
      </c>
      <c r="O930" s="2" t="s">
        <v>29</v>
      </c>
      <c r="P930" s="2" t="s">
        <v>668</v>
      </c>
      <c r="Q930" s="4" t="str">
        <f>HYPERLINK("http://weibo.com/7808375487/Nmf0myw5K")</f>
        <v>http://weibo.com/7808375487/Nmf0myw5K</v>
      </c>
      <c r="R930" s="3" t="s">
        <v>880</v>
      </c>
      <c r="S930" s="2" t="s">
        <v>31</v>
      </c>
      <c r="T930" t="s">
        <v>32</v>
      </c>
    </row>
    <row r="931" ht="23" customHeight="1" spans="1:20">
      <c r="A931" s="2">
        <v>930</v>
      </c>
      <c r="B931" s="3" t="s">
        <v>301</v>
      </c>
      <c r="C931" s="2" t="s">
        <v>3694</v>
      </c>
      <c r="D931" s="2" t="s">
        <v>35</v>
      </c>
      <c r="E931" s="2" t="s">
        <v>22</v>
      </c>
      <c r="F931" s="2" t="s">
        <v>3695</v>
      </c>
      <c r="G931" s="2" t="s">
        <v>3696</v>
      </c>
      <c r="H931" s="2" t="s">
        <v>25</v>
      </c>
      <c r="I931" s="2" t="s">
        <v>26</v>
      </c>
      <c r="J931" s="2" t="s">
        <v>27</v>
      </c>
      <c r="K931" s="2" t="s">
        <v>28</v>
      </c>
      <c r="L931" s="2" t="s">
        <v>29</v>
      </c>
      <c r="M931" s="2" t="s">
        <v>29</v>
      </c>
      <c r="N931" s="2" t="s">
        <v>29</v>
      </c>
      <c r="O931" s="2" t="s">
        <v>29</v>
      </c>
      <c r="P931" s="2" t="s">
        <v>2146</v>
      </c>
      <c r="Q931" s="4" t="str">
        <f>HYPERLINK("http://weibo.com/3632034175/Nmf04hCRy")</f>
        <v>http://weibo.com/3632034175/Nmf04hCRy</v>
      </c>
      <c r="R931" s="3" t="s">
        <v>301</v>
      </c>
      <c r="S931" s="2" t="s">
        <v>31</v>
      </c>
      <c r="T931" t="s">
        <v>32</v>
      </c>
    </row>
    <row r="932" ht="23" customHeight="1" spans="1:20">
      <c r="A932" s="2">
        <v>931</v>
      </c>
      <c r="B932" s="3" t="s">
        <v>3697</v>
      </c>
      <c r="C932" s="2" t="s">
        <v>3698</v>
      </c>
      <c r="D932" s="2" t="s">
        <v>21</v>
      </c>
      <c r="E932" s="2" t="s">
        <v>22</v>
      </c>
      <c r="F932" s="2" t="s">
        <v>3699</v>
      </c>
      <c r="G932" s="2" t="s">
        <v>3700</v>
      </c>
      <c r="H932" s="2" t="s">
        <v>38</v>
      </c>
      <c r="I932" s="2" t="s">
        <v>26</v>
      </c>
      <c r="J932" s="2" t="s">
        <v>27</v>
      </c>
      <c r="K932" s="2" t="s">
        <v>28</v>
      </c>
      <c r="L932" s="2" t="s">
        <v>29</v>
      </c>
      <c r="M932" s="2" t="s">
        <v>29</v>
      </c>
      <c r="N932" s="2" t="s">
        <v>29</v>
      </c>
      <c r="O932" s="2" t="s">
        <v>29</v>
      </c>
      <c r="P932" s="2" t="s">
        <v>572</v>
      </c>
      <c r="Q932" s="4" t="str">
        <f>HYPERLINK("http://weibo.com/7751048941/NmeZykBcf")</f>
        <v>http://weibo.com/7751048941/NmeZykBcf</v>
      </c>
      <c r="R932" s="3" t="s">
        <v>3697</v>
      </c>
      <c r="S932" s="2" t="s">
        <v>31</v>
      </c>
      <c r="T932" t="s">
        <v>32</v>
      </c>
    </row>
    <row r="933" ht="23" customHeight="1" spans="1:20">
      <c r="A933" s="2">
        <v>932</v>
      </c>
      <c r="B933" s="3" t="s">
        <v>3701</v>
      </c>
      <c r="C933" s="2" t="s">
        <v>3702</v>
      </c>
      <c r="D933" s="2" t="s">
        <v>21</v>
      </c>
      <c r="E933" s="2" t="s">
        <v>22</v>
      </c>
      <c r="F933" s="2" t="s">
        <v>3703</v>
      </c>
      <c r="G933" s="2" t="s">
        <v>3704</v>
      </c>
      <c r="H933" s="2" t="s">
        <v>211</v>
      </c>
      <c r="I933" s="2" t="s">
        <v>26</v>
      </c>
      <c r="J933" s="2" t="s">
        <v>27</v>
      </c>
      <c r="K933" s="2" t="s">
        <v>28</v>
      </c>
      <c r="L933" s="2" t="s">
        <v>29</v>
      </c>
      <c r="M933" s="2" t="s">
        <v>29</v>
      </c>
      <c r="N933" s="2" t="s">
        <v>29</v>
      </c>
      <c r="O933" s="2" t="s">
        <v>29</v>
      </c>
      <c r="P933" s="2" t="s">
        <v>3705</v>
      </c>
      <c r="Q933" s="4" t="str">
        <f>HYPERLINK("http://weibo.com/6583768514/NmeWCE7wp")</f>
        <v>http://weibo.com/6583768514/NmeWCE7wp</v>
      </c>
      <c r="R933" s="3" t="s">
        <v>3701</v>
      </c>
      <c r="S933" s="2" t="s">
        <v>31</v>
      </c>
      <c r="T933" t="s">
        <v>32</v>
      </c>
    </row>
    <row r="934" ht="23" customHeight="1" spans="1:20">
      <c r="A934" s="2">
        <v>933</v>
      </c>
      <c r="B934" s="3" t="s">
        <v>3706</v>
      </c>
      <c r="C934" s="2" t="s">
        <v>3707</v>
      </c>
      <c r="D934" s="2" t="s">
        <v>21</v>
      </c>
      <c r="E934" s="2" t="s">
        <v>22</v>
      </c>
      <c r="F934" s="2" t="s">
        <v>3708</v>
      </c>
      <c r="G934" s="2" t="s">
        <v>3709</v>
      </c>
      <c r="H934" s="2" t="s">
        <v>103</v>
      </c>
      <c r="I934" s="2" t="s">
        <v>26</v>
      </c>
      <c r="J934" s="2" t="s">
        <v>27</v>
      </c>
      <c r="K934" s="2" t="s">
        <v>28</v>
      </c>
      <c r="L934" s="2" t="s">
        <v>29</v>
      </c>
      <c r="M934" s="2" t="s">
        <v>29</v>
      </c>
      <c r="N934" s="2" t="s">
        <v>29</v>
      </c>
      <c r="O934" s="2" t="s">
        <v>29</v>
      </c>
      <c r="P934" s="2" t="s">
        <v>3260</v>
      </c>
      <c r="Q934" s="4" t="str">
        <f>HYPERLINK("http://weibo.com/5712931469/NmeWjwc5Q")</f>
        <v>http://weibo.com/5712931469/NmeWjwc5Q</v>
      </c>
      <c r="R934" s="3" t="s">
        <v>3706</v>
      </c>
      <c r="S934" s="2" t="s">
        <v>31</v>
      </c>
      <c r="T934" t="s">
        <v>32</v>
      </c>
    </row>
    <row r="935" ht="23" customHeight="1" spans="1:20">
      <c r="A935" s="2">
        <v>934</v>
      </c>
      <c r="B935" s="3" t="s">
        <v>3710</v>
      </c>
      <c r="C935" s="2" t="s">
        <v>3711</v>
      </c>
      <c r="D935" s="2" t="s">
        <v>21</v>
      </c>
      <c r="E935" s="2" t="s">
        <v>22</v>
      </c>
      <c r="F935" s="2" t="s">
        <v>3708</v>
      </c>
      <c r="G935" s="2" t="s">
        <v>3709</v>
      </c>
      <c r="H935" s="2" t="s">
        <v>103</v>
      </c>
      <c r="I935" s="2" t="s">
        <v>26</v>
      </c>
      <c r="J935" s="2" t="s">
        <v>27</v>
      </c>
      <c r="K935" s="2" t="s">
        <v>28</v>
      </c>
      <c r="L935" s="2" t="s">
        <v>29</v>
      </c>
      <c r="M935" s="2" t="s">
        <v>29</v>
      </c>
      <c r="N935" s="2" t="s">
        <v>29</v>
      </c>
      <c r="O935" s="2" t="s">
        <v>29</v>
      </c>
      <c r="P935" s="2" t="s">
        <v>3260</v>
      </c>
      <c r="Q935" s="4" t="str">
        <f>HYPERLINK("http://weibo.com/5712931469/NmeTWA9Tr")</f>
        <v>http://weibo.com/5712931469/NmeTWA9Tr</v>
      </c>
      <c r="R935" s="3" t="s">
        <v>3710</v>
      </c>
      <c r="S935" s="2" t="s">
        <v>31</v>
      </c>
      <c r="T935" t="s">
        <v>32</v>
      </c>
    </row>
    <row r="936" ht="23" customHeight="1" spans="1:20">
      <c r="A936" s="2">
        <v>935</v>
      </c>
      <c r="B936" s="3" t="s">
        <v>3712</v>
      </c>
      <c r="C936" s="2" t="s">
        <v>3713</v>
      </c>
      <c r="D936" s="2" t="s">
        <v>21</v>
      </c>
      <c r="E936" s="2" t="s">
        <v>22</v>
      </c>
      <c r="F936" s="2" t="s">
        <v>3714</v>
      </c>
      <c r="G936" s="2" t="s">
        <v>3715</v>
      </c>
      <c r="H936" s="2" t="s">
        <v>676</v>
      </c>
      <c r="I936" s="2" t="s">
        <v>26</v>
      </c>
      <c r="J936" s="2" t="s">
        <v>27</v>
      </c>
      <c r="K936" s="2" t="s">
        <v>28</v>
      </c>
      <c r="L936" s="2" t="s">
        <v>29</v>
      </c>
      <c r="M936" s="2" t="s">
        <v>29</v>
      </c>
      <c r="N936" s="2" t="s">
        <v>29</v>
      </c>
      <c r="O936" s="2" t="s">
        <v>29</v>
      </c>
      <c r="P936" s="2" t="s">
        <v>568</v>
      </c>
      <c r="Q936" s="4" t="str">
        <f>HYPERLINK("http://weibo.com/7721631312/NmeSQmXan")</f>
        <v>http://weibo.com/7721631312/NmeSQmXan</v>
      </c>
      <c r="R936" s="3" t="s">
        <v>3712</v>
      </c>
      <c r="S936" s="2" t="s">
        <v>31</v>
      </c>
      <c r="T936" t="s">
        <v>32</v>
      </c>
    </row>
    <row r="937" ht="23" customHeight="1" spans="1:20">
      <c r="A937" s="2">
        <v>936</v>
      </c>
      <c r="B937" s="3" t="s">
        <v>3716</v>
      </c>
      <c r="C937" s="2" t="s">
        <v>3717</v>
      </c>
      <c r="D937" s="2" t="s">
        <v>21</v>
      </c>
      <c r="E937" s="2" t="s">
        <v>22</v>
      </c>
      <c r="F937" s="2" t="s">
        <v>3718</v>
      </c>
      <c r="G937" s="2" t="s">
        <v>3719</v>
      </c>
      <c r="H937" s="2" t="s">
        <v>553</v>
      </c>
      <c r="I937" s="2" t="s">
        <v>26</v>
      </c>
      <c r="J937" s="2" t="s">
        <v>27</v>
      </c>
      <c r="K937" s="2" t="s">
        <v>28</v>
      </c>
      <c r="L937" s="2" t="s">
        <v>29</v>
      </c>
      <c r="M937" s="2" t="s">
        <v>29</v>
      </c>
      <c r="N937" s="2" t="s">
        <v>29</v>
      </c>
      <c r="O937" s="2" t="s">
        <v>29</v>
      </c>
      <c r="P937" s="2" t="s">
        <v>3720</v>
      </c>
      <c r="Q937" s="4" t="str">
        <f>HYPERLINK("http://weibo.com/1261969763/NmeSNDW8a")</f>
        <v>http://weibo.com/1261969763/NmeSNDW8a</v>
      </c>
      <c r="R937" s="3" t="s">
        <v>3716</v>
      </c>
      <c r="S937" s="2" t="s">
        <v>31</v>
      </c>
      <c r="T937" t="s">
        <v>32</v>
      </c>
    </row>
    <row r="938" ht="23" customHeight="1" spans="1:20">
      <c r="A938" s="2">
        <v>937</v>
      </c>
      <c r="B938" s="3" t="s">
        <v>185</v>
      </c>
      <c r="C938" s="2" t="s">
        <v>3721</v>
      </c>
      <c r="D938" s="2" t="s">
        <v>35</v>
      </c>
      <c r="E938" s="2" t="s">
        <v>22</v>
      </c>
      <c r="F938" s="2" t="s">
        <v>3722</v>
      </c>
      <c r="G938" s="2" t="s">
        <v>3723</v>
      </c>
      <c r="H938" s="2" t="s">
        <v>553</v>
      </c>
      <c r="I938" s="2" t="s">
        <v>26</v>
      </c>
      <c r="J938" s="2" t="s">
        <v>27</v>
      </c>
      <c r="K938" s="2" t="s">
        <v>28</v>
      </c>
      <c r="L938" s="2" t="s">
        <v>29</v>
      </c>
      <c r="M938" s="2" t="s">
        <v>29</v>
      </c>
      <c r="N938" s="2" t="s">
        <v>29</v>
      </c>
      <c r="O938" s="2" t="s">
        <v>29</v>
      </c>
      <c r="P938" s="2" t="s">
        <v>104</v>
      </c>
      <c r="Q938" s="4" t="str">
        <f>HYPERLINK("http://weibo.com/6983001727/NmeMi1GWp")</f>
        <v>http://weibo.com/6983001727/NmeMi1GWp</v>
      </c>
      <c r="R938" s="3" t="s">
        <v>185</v>
      </c>
      <c r="S938" s="2" t="s">
        <v>31</v>
      </c>
      <c r="T938" t="s">
        <v>32</v>
      </c>
    </row>
    <row r="939" ht="23" customHeight="1" spans="1:20">
      <c r="A939" s="2">
        <v>938</v>
      </c>
      <c r="B939" s="3" t="s">
        <v>3724</v>
      </c>
      <c r="C939" s="2" t="s">
        <v>3725</v>
      </c>
      <c r="D939" s="2" t="s">
        <v>21</v>
      </c>
      <c r="E939" s="2" t="s">
        <v>22</v>
      </c>
      <c r="F939" s="2" t="s">
        <v>3726</v>
      </c>
      <c r="G939" s="2" t="s">
        <v>3727</v>
      </c>
      <c r="H939" s="2" t="s">
        <v>103</v>
      </c>
      <c r="I939" s="2" t="s">
        <v>26</v>
      </c>
      <c r="J939" s="2" t="s">
        <v>27</v>
      </c>
      <c r="K939" s="2" t="s">
        <v>28</v>
      </c>
      <c r="L939" s="2" t="s">
        <v>29</v>
      </c>
      <c r="M939" s="2" t="s">
        <v>29</v>
      </c>
      <c r="N939" s="2" t="s">
        <v>29</v>
      </c>
      <c r="O939" s="2" t="s">
        <v>29</v>
      </c>
      <c r="P939" s="2" t="s">
        <v>3728</v>
      </c>
      <c r="Q939" s="4" t="str">
        <f>HYPERLINK("http://weibo.com/7729762030/NmeGigJxq")</f>
        <v>http://weibo.com/7729762030/NmeGigJxq</v>
      </c>
      <c r="R939" s="3" t="s">
        <v>3724</v>
      </c>
      <c r="S939" s="2" t="s">
        <v>31</v>
      </c>
      <c r="T939" t="s">
        <v>32</v>
      </c>
    </row>
    <row r="940" ht="23" customHeight="1" spans="1:20">
      <c r="A940" s="2">
        <v>939</v>
      </c>
      <c r="B940" s="3" t="s">
        <v>3729</v>
      </c>
      <c r="C940" s="2" t="s">
        <v>3730</v>
      </c>
      <c r="D940" s="2" t="s">
        <v>21</v>
      </c>
      <c r="E940" s="2" t="s">
        <v>22</v>
      </c>
      <c r="F940" s="2" t="s">
        <v>3731</v>
      </c>
      <c r="G940" s="2" t="s">
        <v>3732</v>
      </c>
      <c r="H940" s="2" t="s">
        <v>423</v>
      </c>
      <c r="I940" s="2" t="s">
        <v>26</v>
      </c>
      <c r="J940" s="2" t="s">
        <v>27</v>
      </c>
      <c r="K940" s="2" t="s">
        <v>28</v>
      </c>
      <c r="L940" s="2" t="s">
        <v>29</v>
      </c>
      <c r="M940" s="2" t="s">
        <v>29</v>
      </c>
      <c r="N940" s="2" t="s">
        <v>29</v>
      </c>
      <c r="O940" s="2" t="s">
        <v>29</v>
      </c>
      <c r="P940" s="2" t="s">
        <v>3733</v>
      </c>
      <c r="Q940" s="4" t="str">
        <f>HYPERLINK("http://weibo.com/5869726990/NmeCXvuV2")</f>
        <v>http://weibo.com/5869726990/NmeCXvuV2</v>
      </c>
      <c r="R940" s="3" t="s">
        <v>3729</v>
      </c>
      <c r="S940" s="2" t="s">
        <v>31</v>
      </c>
      <c r="T940" t="s">
        <v>32</v>
      </c>
    </row>
    <row r="941" ht="23" customHeight="1" spans="1:20">
      <c r="A941" s="2">
        <v>940</v>
      </c>
      <c r="B941" s="3" t="s">
        <v>1283</v>
      </c>
      <c r="C941" s="2" t="s">
        <v>3734</v>
      </c>
      <c r="D941" s="2" t="s">
        <v>35</v>
      </c>
      <c r="E941" s="2" t="s">
        <v>22</v>
      </c>
      <c r="F941" s="2" t="s">
        <v>3735</v>
      </c>
      <c r="G941" s="2" t="s">
        <v>3736</v>
      </c>
      <c r="H941" s="2" t="s">
        <v>97</v>
      </c>
      <c r="I941" s="2" t="s">
        <v>26</v>
      </c>
      <c r="J941" s="2" t="s">
        <v>27</v>
      </c>
      <c r="K941" s="2" t="s">
        <v>28</v>
      </c>
      <c r="L941" s="2" t="s">
        <v>29</v>
      </c>
      <c r="M941" s="2" t="s">
        <v>29</v>
      </c>
      <c r="N941" s="2" t="s">
        <v>29</v>
      </c>
      <c r="O941" s="2" t="s">
        <v>29</v>
      </c>
      <c r="P941" s="2" t="s">
        <v>149</v>
      </c>
      <c r="Q941" s="4" t="str">
        <f>HYPERLINK("http://weibo.com/7463200338/NmeyPgMKY")</f>
        <v>http://weibo.com/7463200338/NmeyPgMKY</v>
      </c>
      <c r="R941" s="3" t="s">
        <v>1283</v>
      </c>
      <c r="S941" s="2" t="s">
        <v>31</v>
      </c>
      <c r="T941" t="s">
        <v>32</v>
      </c>
    </row>
    <row r="942" ht="23" customHeight="1" spans="1:20">
      <c r="A942" s="2">
        <v>941</v>
      </c>
      <c r="B942" s="3" t="s">
        <v>1283</v>
      </c>
      <c r="C942" s="2" t="s">
        <v>3737</v>
      </c>
      <c r="D942" s="2" t="s">
        <v>35</v>
      </c>
      <c r="E942" s="2" t="s">
        <v>22</v>
      </c>
      <c r="F942" s="2" t="s">
        <v>3738</v>
      </c>
      <c r="G942" s="2" t="s">
        <v>3739</v>
      </c>
      <c r="H942" s="2" t="s">
        <v>103</v>
      </c>
      <c r="I942" s="2" t="s">
        <v>26</v>
      </c>
      <c r="J942" s="2" t="s">
        <v>27</v>
      </c>
      <c r="K942" s="2" t="s">
        <v>28</v>
      </c>
      <c r="L942" s="2" t="s">
        <v>29</v>
      </c>
      <c r="M942" s="2" t="s">
        <v>29</v>
      </c>
      <c r="N942" s="2" t="s">
        <v>29</v>
      </c>
      <c r="O942" s="2" t="s">
        <v>29</v>
      </c>
      <c r="P942" s="2" t="s">
        <v>1743</v>
      </c>
      <c r="Q942" s="4" t="str">
        <f>HYPERLINK("http://weibo.com/2318380025/NmewQBLPp")</f>
        <v>http://weibo.com/2318380025/NmewQBLPp</v>
      </c>
      <c r="R942" s="3" t="s">
        <v>1283</v>
      </c>
      <c r="S942" s="2" t="s">
        <v>31</v>
      </c>
      <c r="T942" t="s">
        <v>32</v>
      </c>
    </row>
    <row r="943" ht="23" customHeight="1" spans="1:20">
      <c r="A943" s="2">
        <v>942</v>
      </c>
      <c r="B943" s="3" t="s">
        <v>46</v>
      </c>
      <c r="C943" s="2" t="s">
        <v>3740</v>
      </c>
      <c r="D943" s="2" t="s">
        <v>35</v>
      </c>
      <c r="E943" s="2" t="s">
        <v>22</v>
      </c>
      <c r="F943" s="2" t="s">
        <v>3741</v>
      </c>
      <c r="G943" s="2" t="s">
        <v>3742</v>
      </c>
      <c r="H943" s="2" t="s">
        <v>65</v>
      </c>
      <c r="I943" s="2" t="s">
        <v>26</v>
      </c>
      <c r="J943" s="2" t="s">
        <v>27</v>
      </c>
      <c r="K943" s="2" t="s">
        <v>28</v>
      </c>
      <c r="L943" s="2" t="s">
        <v>29</v>
      </c>
      <c r="M943" s="2" t="s">
        <v>29</v>
      </c>
      <c r="N943" s="2" t="s">
        <v>29</v>
      </c>
      <c r="O943" s="2" t="s">
        <v>29</v>
      </c>
      <c r="P943" s="2" t="s">
        <v>3743</v>
      </c>
      <c r="Q943" s="4" t="str">
        <f>HYPERLINK("http://weibo.com/6522695083/Nmewoi64X")</f>
        <v>http://weibo.com/6522695083/Nmewoi64X</v>
      </c>
      <c r="R943" s="3" t="s">
        <v>46</v>
      </c>
      <c r="S943" s="2" t="s">
        <v>31</v>
      </c>
      <c r="T943" t="s">
        <v>32</v>
      </c>
    </row>
    <row r="944" ht="23" customHeight="1" spans="1:20">
      <c r="A944" s="2">
        <v>943</v>
      </c>
      <c r="B944" s="3" t="s">
        <v>1283</v>
      </c>
      <c r="C944" s="2" t="s">
        <v>3744</v>
      </c>
      <c r="D944" s="2" t="s">
        <v>35</v>
      </c>
      <c r="E944" s="2" t="s">
        <v>22</v>
      </c>
      <c r="F944" s="2" t="s">
        <v>3745</v>
      </c>
      <c r="G944" s="2" t="s">
        <v>3746</v>
      </c>
      <c r="H944" s="2" t="s">
        <v>260</v>
      </c>
      <c r="I944" s="2" t="s">
        <v>26</v>
      </c>
      <c r="J944" s="2" t="s">
        <v>27</v>
      </c>
      <c r="K944" s="2" t="s">
        <v>28</v>
      </c>
      <c r="L944" s="2" t="s">
        <v>29</v>
      </c>
      <c r="M944" s="2" t="s">
        <v>29</v>
      </c>
      <c r="N944" s="2" t="s">
        <v>29</v>
      </c>
      <c r="O944" s="2" t="s">
        <v>29</v>
      </c>
      <c r="P944" s="2" t="s">
        <v>3747</v>
      </c>
      <c r="Q944" s="4" t="str">
        <f>HYPERLINK("http://weibo.com/1931595582/NmeuQh7jW")</f>
        <v>http://weibo.com/1931595582/NmeuQh7jW</v>
      </c>
      <c r="R944" s="3" t="s">
        <v>1283</v>
      </c>
      <c r="S944" s="2" t="s">
        <v>31</v>
      </c>
      <c r="T944" t="s">
        <v>32</v>
      </c>
    </row>
    <row r="945" ht="23" customHeight="1" spans="1:20">
      <c r="A945" s="2">
        <v>944</v>
      </c>
      <c r="B945" s="3" t="s">
        <v>2490</v>
      </c>
      <c r="C945" s="2" t="s">
        <v>3748</v>
      </c>
      <c r="D945" s="2" t="s">
        <v>35</v>
      </c>
      <c r="E945" s="2" t="s">
        <v>22</v>
      </c>
      <c r="F945" s="2" t="s">
        <v>3749</v>
      </c>
      <c r="G945" s="2" t="s">
        <v>3750</v>
      </c>
      <c r="H945" s="2" t="s">
        <v>423</v>
      </c>
      <c r="I945" s="2" t="s">
        <v>26</v>
      </c>
      <c r="J945" s="2" t="s">
        <v>27</v>
      </c>
      <c r="K945" s="2" t="s">
        <v>28</v>
      </c>
      <c r="L945" s="2" t="s">
        <v>29</v>
      </c>
      <c r="M945" s="2" t="s">
        <v>29</v>
      </c>
      <c r="N945" s="2" t="s">
        <v>29</v>
      </c>
      <c r="O945" s="2" t="s">
        <v>29</v>
      </c>
      <c r="P945" s="2" t="s">
        <v>206</v>
      </c>
      <c r="Q945" s="4" t="str">
        <f>HYPERLINK("http://weibo.com/5696110742/NmetpzU7R")</f>
        <v>http://weibo.com/5696110742/NmetpzU7R</v>
      </c>
      <c r="R945" s="3" t="s">
        <v>2490</v>
      </c>
      <c r="S945" s="2" t="s">
        <v>31</v>
      </c>
      <c r="T945" t="s">
        <v>32</v>
      </c>
    </row>
    <row r="946" ht="23" customHeight="1" spans="1:20">
      <c r="A946" s="2">
        <v>945</v>
      </c>
      <c r="B946" s="3" t="s">
        <v>185</v>
      </c>
      <c r="C946" s="2" t="s">
        <v>3751</v>
      </c>
      <c r="D946" s="2" t="s">
        <v>35</v>
      </c>
      <c r="E946" s="2" t="s">
        <v>22</v>
      </c>
      <c r="F946" s="2" t="s">
        <v>3752</v>
      </c>
      <c r="G946" s="2" t="s">
        <v>3753</v>
      </c>
      <c r="H946" s="2" t="s">
        <v>255</v>
      </c>
      <c r="I946" s="2" t="s">
        <v>26</v>
      </c>
      <c r="J946" s="2" t="s">
        <v>27</v>
      </c>
      <c r="K946" s="2" t="s">
        <v>28</v>
      </c>
      <c r="L946" s="2" t="s">
        <v>29</v>
      </c>
      <c r="M946" s="2" t="s">
        <v>29</v>
      </c>
      <c r="N946" s="2" t="s">
        <v>29</v>
      </c>
      <c r="O946" s="2" t="s">
        <v>29</v>
      </c>
      <c r="P946" s="2" t="s">
        <v>3260</v>
      </c>
      <c r="Q946" s="4" t="str">
        <f>HYPERLINK("http://weibo.com/7758990906/NmeqTlwKv")</f>
        <v>http://weibo.com/7758990906/NmeqTlwKv</v>
      </c>
      <c r="R946" s="3" t="s">
        <v>185</v>
      </c>
      <c r="S946" s="2" t="s">
        <v>31</v>
      </c>
      <c r="T946" t="s">
        <v>32</v>
      </c>
    </row>
    <row r="947" ht="23" customHeight="1" spans="1:20">
      <c r="A947" s="2">
        <v>946</v>
      </c>
      <c r="B947" s="3" t="s">
        <v>1283</v>
      </c>
      <c r="C947" s="2" t="s">
        <v>3754</v>
      </c>
      <c r="D947" s="2" t="s">
        <v>35</v>
      </c>
      <c r="E947" s="2" t="s">
        <v>22</v>
      </c>
      <c r="F947" s="2" t="s">
        <v>3755</v>
      </c>
      <c r="G947" s="2" t="s">
        <v>3756</v>
      </c>
      <c r="H947" s="2" t="s">
        <v>1932</v>
      </c>
      <c r="I947" s="2" t="s">
        <v>26</v>
      </c>
      <c r="J947" s="2" t="s">
        <v>27</v>
      </c>
      <c r="K947" s="2" t="s">
        <v>28</v>
      </c>
      <c r="L947" s="2" t="s">
        <v>29</v>
      </c>
      <c r="M947" s="2" t="s">
        <v>29</v>
      </c>
      <c r="N947" s="2" t="s">
        <v>29</v>
      </c>
      <c r="O947" s="2" t="s">
        <v>29</v>
      </c>
      <c r="P947" s="2" t="s">
        <v>1761</v>
      </c>
      <c r="Q947" s="4" t="str">
        <f>HYPERLINK("http://weibo.com/6332473638/Nmei4gsDT")</f>
        <v>http://weibo.com/6332473638/Nmei4gsDT</v>
      </c>
      <c r="R947" s="3" t="s">
        <v>1283</v>
      </c>
      <c r="S947" s="2" t="s">
        <v>31</v>
      </c>
      <c r="T947" t="s">
        <v>32</v>
      </c>
    </row>
    <row r="948" ht="23" customHeight="1" spans="1:20">
      <c r="A948" s="2">
        <v>947</v>
      </c>
      <c r="B948" s="3" t="s">
        <v>3757</v>
      </c>
      <c r="C948" s="2" t="s">
        <v>3758</v>
      </c>
      <c r="D948" s="2" t="s">
        <v>21</v>
      </c>
      <c r="E948" s="2" t="s">
        <v>22</v>
      </c>
      <c r="F948" s="2" t="s">
        <v>3759</v>
      </c>
      <c r="G948" s="2" t="s">
        <v>3760</v>
      </c>
      <c r="H948" s="2" t="s">
        <v>44</v>
      </c>
      <c r="I948" s="2" t="s">
        <v>26</v>
      </c>
      <c r="J948" s="2" t="s">
        <v>27</v>
      </c>
      <c r="K948" s="2" t="s">
        <v>28</v>
      </c>
      <c r="L948" s="2" t="s">
        <v>29</v>
      </c>
      <c r="M948" s="2" t="s">
        <v>29</v>
      </c>
      <c r="N948" s="2" t="s">
        <v>29</v>
      </c>
      <c r="O948" s="2" t="s">
        <v>29</v>
      </c>
      <c r="P948" s="2" t="s">
        <v>300</v>
      </c>
      <c r="Q948" s="4" t="str">
        <f>HYPERLINK("http://weibo.com/7620436656/NmefQnmXB")</f>
        <v>http://weibo.com/7620436656/NmefQnmXB</v>
      </c>
      <c r="R948" s="3" t="s">
        <v>3757</v>
      </c>
      <c r="S948" s="2" t="s">
        <v>31</v>
      </c>
      <c r="T948" t="s">
        <v>32</v>
      </c>
    </row>
    <row r="949" ht="23" customHeight="1" spans="1:20">
      <c r="A949" s="2">
        <v>948</v>
      </c>
      <c r="B949" s="3" t="s">
        <v>46</v>
      </c>
      <c r="C949" s="2" t="s">
        <v>3761</v>
      </c>
      <c r="D949" s="2" t="s">
        <v>35</v>
      </c>
      <c r="E949" s="2" t="s">
        <v>22</v>
      </c>
      <c r="F949" s="2" t="s">
        <v>3762</v>
      </c>
      <c r="G949" s="2" t="s">
        <v>3763</v>
      </c>
      <c r="H949" s="2" t="s">
        <v>80</v>
      </c>
      <c r="I949" s="2" t="s">
        <v>26</v>
      </c>
      <c r="J949" s="2" t="s">
        <v>27</v>
      </c>
      <c r="K949" s="2" t="s">
        <v>28</v>
      </c>
      <c r="L949" s="2" t="s">
        <v>29</v>
      </c>
      <c r="M949" s="2" t="s">
        <v>29</v>
      </c>
      <c r="N949" s="2" t="s">
        <v>29</v>
      </c>
      <c r="O949" s="2" t="s">
        <v>29</v>
      </c>
      <c r="P949" s="2" t="s">
        <v>408</v>
      </c>
      <c r="Q949" s="4" t="str">
        <f>HYPERLINK("http://weibo.com/6296498734/Nmef2lynB")</f>
        <v>http://weibo.com/6296498734/Nmef2lynB</v>
      </c>
      <c r="R949" s="3" t="s">
        <v>46</v>
      </c>
      <c r="S949" s="2" t="s">
        <v>31</v>
      </c>
      <c r="T949" t="s">
        <v>32</v>
      </c>
    </row>
    <row r="950" ht="23" customHeight="1" spans="1:20">
      <c r="A950" s="2">
        <v>949</v>
      </c>
      <c r="B950" s="3" t="s">
        <v>3764</v>
      </c>
      <c r="C950" s="2" t="s">
        <v>3765</v>
      </c>
      <c r="D950" s="2" t="s">
        <v>21</v>
      </c>
      <c r="E950" s="2" t="s">
        <v>22</v>
      </c>
      <c r="F950" s="2" t="s">
        <v>3766</v>
      </c>
      <c r="G950" s="2" t="s">
        <v>3767</v>
      </c>
      <c r="H950" s="2" t="s">
        <v>376</v>
      </c>
      <c r="I950" s="2" t="s">
        <v>26</v>
      </c>
      <c r="J950" s="2" t="s">
        <v>27</v>
      </c>
      <c r="K950" s="2" t="s">
        <v>28</v>
      </c>
      <c r="L950" s="2" t="s">
        <v>29</v>
      </c>
      <c r="M950" s="2" t="s">
        <v>29</v>
      </c>
      <c r="N950" s="2" t="s">
        <v>29</v>
      </c>
      <c r="O950" s="2" t="s">
        <v>29</v>
      </c>
      <c r="P950" s="2" t="s">
        <v>358</v>
      </c>
      <c r="Q950" s="4" t="str">
        <f>HYPERLINK("http://weibo.com/5642043308/Nmec4joTk")</f>
        <v>http://weibo.com/5642043308/Nmec4joTk</v>
      </c>
      <c r="R950" s="3" t="s">
        <v>3764</v>
      </c>
      <c r="S950" s="2" t="s">
        <v>31</v>
      </c>
      <c r="T950" t="s">
        <v>32</v>
      </c>
    </row>
    <row r="951" ht="23" customHeight="1" spans="1:20">
      <c r="A951" s="2">
        <v>950</v>
      </c>
      <c r="B951" s="3" t="s">
        <v>2747</v>
      </c>
      <c r="C951" s="2" t="s">
        <v>3768</v>
      </c>
      <c r="D951" s="2" t="s">
        <v>35</v>
      </c>
      <c r="E951" s="2" t="s">
        <v>22</v>
      </c>
      <c r="F951" s="2" t="s">
        <v>3769</v>
      </c>
      <c r="G951" s="2" t="s">
        <v>3770</v>
      </c>
      <c r="H951" s="2" t="s">
        <v>1188</v>
      </c>
      <c r="I951" s="2" t="s">
        <v>26</v>
      </c>
      <c r="J951" s="2" t="s">
        <v>27</v>
      </c>
      <c r="K951" s="2" t="s">
        <v>28</v>
      </c>
      <c r="L951" s="2" t="s">
        <v>29</v>
      </c>
      <c r="M951" s="2" t="s">
        <v>29</v>
      </c>
      <c r="N951" s="2" t="s">
        <v>29</v>
      </c>
      <c r="O951" s="2" t="s">
        <v>29</v>
      </c>
      <c r="P951" s="2" t="s">
        <v>3771</v>
      </c>
      <c r="Q951" s="4" t="str">
        <f>HYPERLINK("http://weibo.com/6504545044/Nme7OcAcG")</f>
        <v>http://weibo.com/6504545044/Nme7OcAcG</v>
      </c>
      <c r="R951" s="3" t="s">
        <v>2747</v>
      </c>
      <c r="S951" s="2" t="s">
        <v>31</v>
      </c>
      <c r="T951" t="s">
        <v>32</v>
      </c>
    </row>
    <row r="952" ht="23" customHeight="1" spans="1:20">
      <c r="A952" s="2">
        <v>951</v>
      </c>
      <c r="B952" s="3" t="s">
        <v>3772</v>
      </c>
      <c r="C952" s="2" t="s">
        <v>3773</v>
      </c>
      <c r="D952" s="2" t="s">
        <v>21</v>
      </c>
      <c r="E952" s="2" t="s">
        <v>22</v>
      </c>
      <c r="F952" s="2" t="s">
        <v>3774</v>
      </c>
      <c r="G952" s="2" t="s">
        <v>3775</v>
      </c>
      <c r="H952" s="2" t="s">
        <v>255</v>
      </c>
      <c r="I952" s="2" t="s">
        <v>26</v>
      </c>
      <c r="J952" s="2" t="s">
        <v>27</v>
      </c>
      <c r="K952" s="2" t="s">
        <v>28</v>
      </c>
      <c r="L952" s="2" t="s">
        <v>29</v>
      </c>
      <c r="M952" s="2" t="s">
        <v>29</v>
      </c>
      <c r="N952" s="2" t="s">
        <v>29</v>
      </c>
      <c r="O952" s="2" t="s">
        <v>29</v>
      </c>
      <c r="P952" s="2" t="s">
        <v>3776</v>
      </c>
      <c r="Q952" s="4" t="str">
        <f>HYPERLINK("http://weibo.com/6800431410/Nme55DTZx")</f>
        <v>http://weibo.com/6800431410/Nme55DTZx</v>
      </c>
      <c r="R952" s="3" t="s">
        <v>3772</v>
      </c>
      <c r="S952" s="2" t="s">
        <v>31</v>
      </c>
      <c r="T952" t="s">
        <v>32</v>
      </c>
    </row>
    <row r="953" ht="23" customHeight="1" spans="1:20">
      <c r="A953" s="2">
        <v>952</v>
      </c>
      <c r="B953" s="3" t="s">
        <v>3777</v>
      </c>
      <c r="C953" s="2" t="s">
        <v>3778</v>
      </c>
      <c r="D953" s="2" t="s">
        <v>21</v>
      </c>
      <c r="E953" s="2" t="s">
        <v>22</v>
      </c>
      <c r="F953" s="2" t="s">
        <v>3779</v>
      </c>
      <c r="G953" s="2" t="s">
        <v>3780</v>
      </c>
      <c r="H953" s="2" t="s">
        <v>423</v>
      </c>
      <c r="I953" s="2" t="s">
        <v>26</v>
      </c>
      <c r="J953" s="2" t="s">
        <v>27</v>
      </c>
      <c r="K953" s="2" t="s">
        <v>28</v>
      </c>
      <c r="L953" s="2" t="s">
        <v>29</v>
      </c>
      <c r="M953" s="2" t="s">
        <v>29</v>
      </c>
      <c r="N953" s="2" t="s">
        <v>29</v>
      </c>
      <c r="O953" s="2" t="s">
        <v>29</v>
      </c>
      <c r="P953" s="2" t="s">
        <v>1002</v>
      </c>
      <c r="Q953" s="4" t="str">
        <f>HYPERLINK("http://weibo.com/5674547015/Nme2M97Ln")</f>
        <v>http://weibo.com/5674547015/Nme2M97Ln</v>
      </c>
      <c r="R953" s="3" t="s">
        <v>3777</v>
      </c>
      <c r="S953" s="2" t="s">
        <v>31</v>
      </c>
      <c r="T953" t="s">
        <v>32</v>
      </c>
    </row>
    <row r="954" ht="23" customHeight="1" spans="1:20">
      <c r="A954" s="2">
        <v>953</v>
      </c>
      <c r="B954" s="3" t="s">
        <v>3781</v>
      </c>
      <c r="C954" s="2" t="s">
        <v>3782</v>
      </c>
      <c r="D954" s="2" t="s">
        <v>35</v>
      </c>
      <c r="E954" s="2" t="s">
        <v>22</v>
      </c>
      <c r="F954" s="2" t="s">
        <v>3783</v>
      </c>
      <c r="G954" s="2" t="s">
        <v>3784</v>
      </c>
      <c r="H954" s="2" t="s">
        <v>38</v>
      </c>
      <c r="I954" s="2" t="s">
        <v>26</v>
      </c>
      <c r="J954" s="2" t="s">
        <v>27</v>
      </c>
      <c r="K954" s="2" t="s">
        <v>28</v>
      </c>
      <c r="L954" s="2" t="s">
        <v>29</v>
      </c>
      <c r="M954" s="2" t="s">
        <v>29</v>
      </c>
      <c r="N954" s="2" t="s">
        <v>29</v>
      </c>
      <c r="O954" s="2" t="s">
        <v>29</v>
      </c>
      <c r="P954" s="2" t="s">
        <v>3785</v>
      </c>
      <c r="Q954" s="4" t="str">
        <f>HYPERLINK("http://weibo.com/2647472261/NmdZIqDIe")</f>
        <v>http://weibo.com/2647472261/NmdZIqDIe</v>
      </c>
      <c r="R954" s="3" t="s">
        <v>3781</v>
      </c>
      <c r="S954" s="2" t="s">
        <v>31</v>
      </c>
      <c r="T954" t="s">
        <v>32</v>
      </c>
    </row>
    <row r="955" ht="23" customHeight="1" spans="1:20">
      <c r="A955" s="2">
        <v>954</v>
      </c>
      <c r="B955" s="3" t="s">
        <v>185</v>
      </c>
      <c r="C955" s="2" t="s">
        <v>3786</v>
      </c>
      <c r="D955" s="2" t="s">
        <v>35</v>
      </c>
      <c r="E955" s="2" t="s">
        <v>22</v>
      </c>
      <c r="F955" s="2" t="s">
        <v>3787</v>
      </c>
      <c r="G955" s="2" t="s">
        <v>3788</v>
      </c>
      <c r="H955" s="2" t="s">
        <v>97</v>
      </c>
      <c r="I955" s="2" t="s">
        <v>26</v>
      </c>
      <c r="J955" s="2" t="s">
        <v>27</v>
      </c>
      <c r="K955" s="2" t="s">
        <v>28</v>
      </c>
      <c r="L955" s="2" t="s">
        <v>29</v>
      </c>
      <c r="M955" s="2" t="s">
        <v>29</v>
      </c>
      <c r="N955" s="2" t="s">
        <v>29</v>
      </c>
      <c r="O955" s="2" t="s">
        <v>29</v>
      </c>
      <c r="P955" s="2" t="s">
        <v>3789</v>
      </c>
      <c r="Q955" s="4" t="str">
        <f>HYPERLINK("http://weibo.com/5448537493/NmdZ0Fs61")</f>
        <v>http://weibo.com/5448537493/NmdZ0Fs61</v>
      </c>
      <c r="R955" s="3" t="s">
        <v>185</v>
      </c>
      <c r="S955" s="2" t="s">
        <v>31</v>
      </c>
      <c r="T955" t="s">
        <v>32</v>
      </c>
    </row>
    <row r="956" ht="23" customHeight="1" spans="1:20">
      <c r="A956" s="2">
        <v>955</v>
      </c>
      <c r="B956" s="3" t="s">
        <v>1627</v>
      </c>
      <c r="C956" s="2" t="s">
        <v>3790</v>
      </c>
      <c r="D956" s="2" t="s">
        <v>35</v>
      </c>
      <c r="E956" s="2" t="s">
        <v>22</v>
      </c>
      <c r="F956" s="2" t="s">
        <v>3791</v>
      </c>
      <c r="G956" s="2" t="s">
        <v>3792</v>
      </c>
      <c r="H956" s="2" t="s">
        <v>65</v>
      </c>
      <c r="I956" s="2" t="s">
        <v>26</v>
      </c>
      <c r="J956" s="2" t="s">
        <v>27</v>
      </c>
      <c r="K956" s="2" t="s">
        <v>28</v>
      </c>
      <c r="L956" s="2" t="s">
        <v>29</v>
      </c>
      <c r="M956" s="2" t="s">
        <v>29</v>
      </c>
      <c r="N956" s="2" t="s">
        <v>29</v>
      </c>
      <c r="O956" s="2" t="s">
        <v>29</v>
      </c>
      <c r="P956" s="2" t="s">
        <v>2722</v>
      </c>
      <c r="Q956" s="4" t="str">
        <f>HYPERLINK("http://weibo.com/2497138851/NmdW0sCKv")</f>
        <v>http://weibo.com/2497138851/NmdW0sCKv</v>
      </c>
      <c r="R956" s="3" t="s">
        <v>1627</v>
      </c>
      <c r="S956" s="2" t="s">
        <v>31</v>
      </c>
      <c r="T956" t="s">
        <v>32</v>
      </c>
    </row>
    <row r="957" ht="23" customHeight="1" spans="1:20">
      <c r="A957" s="2">
        <v>956</v>
      </c>
      <c r="B957" s="3" t="s">
        <v>51</v>
      </c>
      <c r="C957" s="2" t="s">
        <v>3793</v>
      </c>
      <c r="D957" s="2" t="s">
        <v>35</v>
      </c>
      <c r="E957" s="2" t="s">
        <v>22</v>
      </c>
      <c r="F957" s="2" t="s">
        <v>3794</v>
      </c>
      <c r="G957" s="2" t="s">
        <v>3795</v>
      </c>
      <c r="H957" s="2" t="s">
        <v>97</v>
      </c>
      <c r="I957" s="2" t="s">
        <v>26</v>
      </c>
      <c r="J957" s="2" t="s">
        <v>27</v>
      </c>
      <c r="K957" s="2" t="s">
        <v>28</v>
      </c>
      <c r="L957" s="2" t="s">
        <v>29</v>
      </c>
      <c r="M957" s="2" t="s">
        <v>29</v>
      </c>
      <c r="N957" s="2" t="s">
        <v>29</v>
      </c>
      <c r="O957" s="2" t="s">
        <v>29</v>
      </c>
      <c r="P957" s="2" t="s">
        <v>1016</v>
      </c>
      <c r="Q957" s="4" t="str">
        <f>HYPERLINK("http://weibo.com/6883224291/NmdVo1LST")</f>
        <v>http://weibo.com/6883224291/NmdVo1LST</v>
      </c>
      <c r="R957" s="3" t="s">
        <v>51</v>
      </c>
      <c r="S957" s="2" t="s">
        <v>31</v>
      </c>
      <c r="T957" t="s">
        <v>32</v>
      </c>
    </row>
    <row r="958" ht="23" customHeight="1" spans="1:20">
      <c r="A958" s="2">
        <v>957</v>
      </c>
      <c r="B958" s="3" t="s">
        <v>51</v>
      </c>
      <c r="C958" s="2" t="s">
        <v>3796</v>
      </c>
      <c r="D958" s="2" t="s">
        <v>35</v>
      </c>
      <c r="E958" s="2" t="s">
        <v>22</v>
      </c>
      <c r="F958" s="2" t="s">
        <v>3797</v>
      </c>
      <c r="G958" s="2" t="s">
        <v>3798</v>
      </c>
      <c r="H958" s="2" t="s">
        <v>423</v>
      </c>
      <c r="I958" s="2" t="s">
        <v>26</v>
      </c>
      <c r="J958" s="2" t="s">
        <v>27</v>
      </c>
      <c r="K958" s="2" t="s">
        <v>28</v>
      </c>
      <c r="L958" s="2" t="s">
        <v>29</v>
      </c>
      <c r="M958" s="2" t="s">
        <v>29</v>
      </c>
      <c r="N958" s="2" t="s">
        <v>29</v>
      </c>
      <c r="O958" s="2" t="s">
        <v>29</v>
      </c>
      <c r="P958" s="2" t="s">
        <v>3799</v>
      </c>
      <c r="Q958" s="4" t="str">
        <f>HYPERLINK("http://weibo.com/5913607235/NmdV59f1u")</f>
        <v>http://weibo.com/5913607235/NmdV59f1u</v>
      </c>
      <c r="R958" s="3" t="s">
        <v>51</v>
      </c>
      <c r="S958" s="2" t="s">
        <v>31</v>
      </c>
      <c r="T958" t="s">
        <v>32</v>
      </c>
    </row>
    <row r="959" ht="23" customHeight="1" spans="1:20">
      <c r="A959" s="2">
        <v>958</v>
      </c>
      <c r="B959" s="3" t="s">
        <v>2393</v>
      </c>
      <c r="C959" s="2" t="s">
        <v>3800</v>
      </c>
      <c r="D959" s="2" t="s">
        <v>35</v>
      </c>
      <c r="E959" s="2" t="s">
        <v>22</v>
      </c>
      <c r="F959" s="2" t="s">
        <v>3801</v>
      </c>
      <c r="G959" s="2" t="s">
        <v>3802</v>
      </c>
      <c r="H959" s="2" t="s">
        <v>91</v>
      </c>
      <c r="I959" s="2" t="s">
        <v>26</v>
      </c>
      <c r="J959" s="2" t="s">
        <v>27</v>
      </c>
      <c r="K959" s="2" t="s">
        <v>28</v>
      </c>
      <c r="L959" s="2" t="s">
        <v>29</v>
      </c>
      <c r="M959" s="2" t="s">
        <v>29</v>
      </c>
      <c r="N959" s="2" t="s">
        <v>29</v>
      </c>
      <c r="O959" s="2" t="s">
        <v>29</v>
      </c>
      <c r="P959" s="2" t="s">
        <v>149</v>
      </c>
      <c r="Q959" s="4" t="str">
        <f>HYPERLINK("http://weibo.com/5575554065/NmdUn9KP2")</f>
        <v>http://weibo.com/5575554065/NmdUn9KP2</v>
      </c>
      <c r="R959" s="3" t="s">
        <v>2393</v>
      </c>
      <c r="S959" s="2" t="s">
        <v>31</v>
      </c>
      <c r="T959" t="s">
        <v>32</v>
      </c>
    </row>
    <row r="960" ht="23" customHeight="1" spans="1:20">
      <c r="A960" s="2">
        <v>959</v>
      </c>
      <c r="B960" s="3" t="s">
        <v>3803</v>
      </c>
      <c r="C960" s="2" t="s">
        <v>3804</v>
      </c>
      <c r="D960" s="2" t="s">
        <v>35</v>
      </c>
      <c r="E960" s="2" t="s">
        <v>22</v>
      </c>
      <c r="F960" s="2" t="s">
        <v>3801</v>
      </c>
      <c r="G960" s="2" t="s">
        <v>3802</v>
      </c>
      <c r="H960" s="2" t="s">
        <v>91</v>
      </c>
      <c r="I960" s="2" t="s">
        <v>26</v>
      </c>
      <c r="J960" s="2" t="s">
        <v>27</v>
      </c>
      <c r="K960" s="2" t="s">
        <v>28</v>
      </c>
      <c r="L960" s="2" t="s">
        <v>29</v>
      </c>
      <c r="M960" s="2" t="s">
        <v>29</v>
      </c>
      <c r="N960" s="2" t="s">
        <v>29</v>
      </c>
      <c r="O960" s="2" t="s">
        <v>29</v>
      </c>
      <c r="P960" s="2" t="s">
        <v>149</v>
      </c>
      <c r="Q960" s="4" t="str">
        <f>HYPERLINK("http://weibo.com/5575554065/NmdUimF25")</f>
        <v>http://weibo.com/5575554065/NmdUimF25</v>
      </c>
      <c r="R960" s="3" t="s">
        <v>3803</v>
      </c>
      <c r="S960" s="2" t="s">
        <v>31</v>
      </c>
      <c r="T960" t="s">
        <v>32</v>
      </c>
    </row>
    <row r="961" ht="23" customHeight="1" spans="1:20">
      <c r="A961" s="2">
        <v>960</v>
      </c>
      <c r="B961" s="3" t="s">
        <v>46</v>
      </c>
      <c r="C961" s="2" t="s">
        <v>3805</v>
      </c>
      <c r="D961" s="2" t="s">
        <v>35</v>
      </c>
      <c r="E961" s="2" t="s">
        <v>22</v>
      </c>
      <c r="F961" s="2" t="s">
        <v>3801</v>
      </c>
      <c r="G961" s="2" t="s">
        <v>3802</v>
      </c>
      <c r="H961" s="2" t="s">
        <v>91</v>
      </c>
      <c r="I961" s="2" t="s">
        <v>26</v>
      </c>
      <c r="J961" s="2" t="s">
        <v>27</v>
      </c>
      <c r="K961" s="2" t="s">
        <v>28</v>
      </c>
      <c r="L961" s="2" t="s">
        <v>29</v>
      </c>
      <c r="M961" s="2" t="s">
        <v>29</v>
      </c>
      <c r="N961" s="2" t="s">
        <v>29</v>
      </c>
      <c r="O961" s="2" t="s">
        <v>29</v>
      </c>
      <c r="P961" s="2" t="s">
        <v>149</v>
      </c>
      <c r="Q961" s="4" t="str">
        <f>HYPERLINK("http://weibo.com/5575554065/NmdTLfTO1")</f>
        <v>http://weibo.com/5575554065/NmdTLfTO1</v>
      </c>
      <c r="R961" s="3" t="s">
        <v>46</v>
      </c>
      <c r="S961" s="2" t="s">
        <v>31</v>
      </c>
      <c r="T961" t="s">
        <v>32</v>
      </c>
    </row>
    <row r="962" ht="23" customHeight="1" spans="1:20">
      <c r="A962" s="2">
        <v>961</v>
      </c>
      <c r="B962" s="3" t="s">
        <v>51</v>
      </c>
      <c r="C962" s="2" t="s">
        <v>3806</v>
      </c>
      <c r="D962" s="2" t="s">
        <v>35</v>
      </c>
      <c r="E962" s="2" t="s">
        <v>22</v>
      </c>
      <c r="F962" s="2" t="s">
        <v>3807</v>
      </c>
      <c r="G962" s="2" t="s">
        <v>3808</v>
      </c>
      <c r="H962" s="2" t="s">
        <v>38</v>
      </c>
      <c r="I962" s="2" t="s">
        <v>26</v>
      </c>
      <c r="J962" s="2" t="s">
        <v>27</v>
      </c>
      <c r="K962" s="2" t="s">
        <v>28</v>
      </c>
      <c r="L962" s="2" t="s">
        <v>29</v>
      </c>
      <c r="M962" s="2" t="s">
        <v>29</v>
      </c>
      <c r="N962" s="2" t="s">
        <v>29</v>
      </c>
      <c r="O962" s="2" t="s">
        <v>29</v>
      </c>
      <c r="P962" s="2" t="s">
        <v>221</v>
      </c>
      <c r="Q962" s="4" t="str">
        <f>HYPERLINK("http://weibo.com/5681231870/NmdSyAP0K")</f>
        <v>http://weibo.com/5681231870/NmdSyAP0K</v>
      </c>
      <c r="R962" s="3" t="s">
        <v>51</v>
      </c>
      <c r="S962" s="2" t="s">
        <v>31</v>
      </c>
      <c r="T962" t="s">
        <v>32</v>
      </c>
    </row>
    <row r="963" ht="23" customHeight="1" spans="1:20">
      <c r="A963" s="2">
        <v>962</v>
      </c>
      <c r="B963" s="3" t="s">
        <v>150</v>
      </c>
      <c r="C963" s="2" t="s">
        <v>3809</v>
      </c>
      <c r="D963" s="2" t="s">
        <v>35</v>
      </c>
      <c r="E963" s="2" t="s">
        <v>22</v>
      </c>
      <c r="F963" s="2" t="s">
        <v>3810</v>
      </c>
      <c r="G963" s="2" t="s">
        <v>3811</v>
      </c>
      <c r="H963" s="2" t="s">
        <v>1029</v>
      </c>
      <c r="I963" s="2" t="s">
        <v>26</v>
      </c>
      <c r="J963" s="2" t="s">
        <v>27</v>
      </c>
      <c r="K963" s="2" t="s">
        <v>28</v>
      </c>
      <c r="L963" s="2" t="s">
        <v>29</v>
      </c>
      <c r="M963" s="2" t="s">
        <v>29</v>
      </c>
      <c r="N963" s="2" t="s">
        <v>29</v>
      </c>
      <c r="O963" s="2" t="s">
        <v>29</v>
      </c>
      <c r="P963" s="2" t="s">
        <v>71</v>
      </c>
      <c r="Q963" s="4" t="str">
        <f>HYPERLINK("http://weibo.com/7751923662/NmdQIa9uZ")</f>
        <v>http://weibo.com/7751923662/NmdQIa9uZ</v>
      </c>
      <c r="R963" s="3" t="s">
        <v>150</v>
      </c>
      <c r="S963" s="2" t="s">
        <v>31</v>
      </c>
      <c r="T963" t="s">
        <v>32</v>
      </c>
    </row>
    <row r="964" ht="23" customHeight="1" spans="1:20">
      <c r="A964" s="2">
        <v>963</v>
      </c>
      <c r="B964" s="3" t="s">
        <v>887</v>
      </c>
      <c r="C964" s="2" t="s">
        <v>3812</v>
      </c>
      <c r="D964" s="2" t="s">
        <v>35</v>
      </c>
      <c r="E964" s="2" t="s">
        <v>22</v>
      </c>
      <c r="F964" s="2" t="s">
        <v>3813</v>
      </c>
      <c r="G964" s="2" t="s">
        <v>3814</v>
      </c>
      <c r="H964" s="2" t="s">
        <v>211</v>
      </c>
      <c r="I964" s="2" t="s">
        <v>26</v>
      </c>
      <c r="J964" s="2" t="s">
        <v>27</v>
      </c>
      <c r="K964" s="2" t="s">
        <v>28</v>
      </c>
      <c r="L964" s="2" t="s">
        <v>29</v>
      </c>
      <c r="M964" s="2" t="s">
        <v>29</v>
      </c>
      <c r="N964" s="2" t="s">
        <v>29</v>
      </c>
      <c r="O964" s="2" t="s">
        <v>29</v>
      </c>
      <c r="P964" s="2" t="s">
        <v>29</v>
      </c>
      <c r="Q964" s="4" t="str">
        <f>HYPERLINK("http://weibo.com/7774487411/NmdPpb9bZ")</f>
        <v>http://weibo.com/7774487411/NmdPpb9bZ</v>
      </c>
      <c r="R964" s="3" t="s">
        <v>887</v>
      </c>
      <c r="S964" s="2" t="s">
        <v>31</v>
      </c>
      <c r="T964" t="s">
        <v>32</v>
      </c>
    </row>
    <row r="965" ht="23" customHeight="1" spans="1:20">
      <c r="A965" s="2">
        <v>964</v>
      </c>
      <c r="B965" s="3" t="s">
        <v>3815</v>
      </c>
      <c r="C965" s="2" t="s">
        <v>3816</v>
      </c>
      <c r="D965" s="2" t="s">
        <v>35</v>
      </c>
      <c r="E965" s="2" t="s">
        <v>22</v>
      </c>
      <c r="F965" s="2" t="s">
        <v>3817</v>
      </c>
      <c r="G965" s="2" t="s">
        <v>3818</v>
      </c>
      <c r="H965" s="2" t="s">
        <v>25</v>
      </c>
      <c r="I965" s="2" t="s">
        <v>26</v>
      </c>
      <c r="J965" s="2" t="s">
        <v>27</v>
      </c>
      <c r="K965" s="2" t="s">
        <v>28</v>
      </c>
      <c r="L965" s="2" t="s">
        <v>29</v>
      </c>
      <c r="M965" s="2" t="s">
        <v>29</v>
      </c>
      <c r="N965" s="2" t="s">
        <v>29</v>
      </c>
      <c r="O965" s="2" t="s">
        <v>29</v>
      </c>
      <c r="P965" s="2" t="s">
        <v>3819</v>
      </c>
      <c r="Q965" s="4" t="str">
        <f>HYPERLINK("http://weibo.com/1902786957/NmdN5nqEP")</f>
        <v>http://weibo.com/1902786957/NmdN5nqEP</v>
      </c>
      <c r="R965" s="3" t="s">
        <v>3815</v>
      </c>
      <c r="S965" s="2" t="s">
        <v>31</v>
      </c>
      <c r="T965" t="s">
        <v>32</v>
      </c>
    </row>
    <row r="966" ht="23" customHeight="1" spans="1:20">
      <c r="A966" s="2">
        <v>965</v>
      </c>
      <c r="B966" s="3" t="s">
        <v>3820</v>
      </c>
      <c r="C966" s="2" t="s">
        <v>3821</v>
      </c>
      <c r="D966" s="2" t="s">
        <v>21</v>
      </c>
      <c r="E966" s="2" t="s">
        <v>22</v>
      </c>
      <c r="F966" s="2" t="s">
        <v>3822</v>
      </c>
      <c r="G966" s="2" t="s">
        <v>3823</v>
      </c>
      <c r="H966" s="2" t="s">
        <v>128</v>
      </c>
      <c r="I966" s="2" t="s">
        <v>26</v>
      </c>
      <c r="J966" s="2" t="s">
        <v>27</v>
      </c>
      <c r="K966" s="2" t="s">
        <v>28</v>
      </c>
      <c r="L966" s="2" t="s">
        <v>29</v>
      </c>
      <c r="M966" s="2" t="s">
        <v>29</v>
      </c>
      <c r="N966" s="2" t="s">
        <v>29</v>
      </c>
      <c r="O966" s="2" t="s">
        <v>29</v>
      </c>
      <c r="P966" s="2" t="s">
        <v>276</v>
      </c>
      <c r="Q966" s="4" t="str">
        <f>HYPERLINK("http://weibo.com/6904375301/NmdMNBl0r")</f>
        <v>http://weibo.com/6904375301/NmdMNBl0r</v>
      </c>
      <c r="R966" s="3" t="s">
        <v>3820</v>
      </c>
      <c r="S966" s="2" t="s">
        <v>31</v>
      </c>
      <c r="T966" t="s">
        <v>32</v>
      </c>
    </row>
    <row r="967" ht="23" customHeight="1" spans="1:20">
      <c r="A967" s="2">
        <v>966</v>
      </c>
      <c r="B967" s="3" t="s">
        <v>3824</v>
      </c>
      <c r="C967" s="2" t="s">
        <v>3825</v>
      </c>
      <c r="D967" s="2" t="s">
        <v>35</v>
      </c>
      <c r="E967" s="2" t="s">
        <v>22</v>
      </c>
      <c r="F967" s="2" t="s">
        <v>3826</v>
      </c>
      <c r="G967" s="2" t="s">
        <v>3827</v>
      </c>
      <c r="H967" s="2" t="s">
        <v>376</v>
      </c>
      <c r="I967" s="2" t="s">
        <v>26</v>
      </c>
      <c r="J967" s="2" t="s">
        <v>27</v>
      </c>
      <c r="K967" s="2" t="s">
        <v>28</v>
      </c>
      <c r="L967" s="2" t="s">
        <v>29</v>
      </c>
      <c r="M967" s="2" t="s">
        <v>29</v>
      </c>
      <c r="N967" s="2" t="s">
        <v>29</v>
      </c>
      <c r="O967" s="2" t="s">
        <v>29</v>
      </c>
      <c r="P967" s="2" t="s">
        <v>29</v>
      </c>
      <c r="Q967" s="4" t="str">
        <f>HYPERLINK("http://weibo.com/7601808610/NmdM7pqAl")</f>
        <v>http://weibo.com/7601808610/NmdM7pqAl</v>
      </c>
      <c r="R967" s="3" t="s">
        <v>3824</v>
      </c>
      <c r="S967" s="2" t="s">
        <v>31</v>
      </c>
      <c r="T967" t="s">
        <v>32</v>
      </c>
    </row>
    <row r="968" ht="23" customHeight="1" spans="1:20">
      <c r="A968" s="2">
        <v>967</v>
      </c>
      <c r="B968" s="3" t="s">
        <v>3828</v>
      </c>
      <c r="C968" s="2" t="s">
        <v>3829</v>
      </c>
      <c r="D968" s="2" t="s">
        <v>21</v>
      </c>
      <c r="E968" s="2" t="s">
        <v>22</v>
      </c>
      <c r="F968" s="2" t="s">
        <v>3830</v>
      </c>
      <c r="G968" s="2" t="s">
        <v>3831</v>
      </c>
      <c r="H968" s="2" t="s">
        <v>376</v>
      </c>
      <c r="I968" s="2" t="s">
        <v>26</v>
      </c>
      <c r="J968" s="2" t="s">
        <v>27</v>
      </c>
      <c r="K968" s="2" t="s">
        <v>28</v>
      </c>
      <c r="L968" s="2" t="s">
        <v>29</v>
      </c>
      <c r="M968" s="2" t="s">
        <v>29</v>
      </c>
      <c r="N968" s="2" t="s">
        <v>29</v>
      </c>
      <c r="O968" s="2" t="s">
        <v>29</v>
      </c>
      <c r="P968" s="2" t="s">
        <v>1531</v>
      </c>
      <c r="Q968" s="4" t="str">
        <f>HYPERLINK("http://weibo.com/7794528794/NmdM6pAFJ")</f>
        <v>http://weibo.com/7794528794/NmdM6pAFJ</v>
      </c>
      <c r="R968" s="3" t="s">
        <v>3828</v>
      </c>
      <c r="S968" s="2" t="s">
        <v>31</v>
      </c>
      <c r="T968" t="s">
        <v>32</v>
      </c>
    </row>
    <row r="969" ht="23" customHeight="1" spans="1:20">
      <c r="A969" s="2">
        <v>968</v>
      </c>
      <c r="B969" s="3" t="s">
        <v>46</v>
      </c>
      <c r="C969" s="2" t="s">
        <v>3832</v>
      </c>
      <c r="D969" s="2" t="s">
        <v>35</v>
      </c>
      <c r="E969" s="2" t="s">
        <v>22</v>
      </c>
      <c r="F969" s="2" t="s">
        <v>3826</v>
      </c>
      <c r="G969" s="2" t="s">
        <v>3827</v>
      </c>
      <c r="H969" s="2" t="s">
        <v>376</v>
      </c>
      <c r="I969" s="2" t="s">
        <v>26</v>
      </c>
      <c r="J969" s="2" t="s">
        <v>27</v>
      </c>
      <c r="K969" s="2" t="s">
        <v>28</v>
      </c>
      <c r="L969" s="2" t="s">
        <v>29</v>
      </c>
      <c r="M969" s="2" t="s">
        <v>29</v>
      </c>
      <c r="N969" s="2" t="s">
        <v>29</v>
      </c>
      <c r="O969" s="2" t="s">
        <v>29</v>
      </c>
      <c r="P969" s="2" t="s">
        <v>29</v>
      </c>
      <c r="Q969" s="4" t="str">
        <f>HYPERLINK("http://weibo.com/7601808610/NmdLoaHNW")</f>
        <v>http://weibo.com/7601808610/NmdLoaHNW</v>
      </c>
      <c r="R969" s="3" t="s">
        <v>46</v>
      </c>
      <c r="S969" s="2" t="s">
        <v>31</v>
      </c>
      <c r="T969" t="s">
        <v>32</v>
      </c>
    </row>
    <row r="970" ht="23" customHeight="1" spans="1:20">
      <c r="A970" s="2">
        <v>969</v>
      </c>
      <c r="B970" s="3" t="s">
        <v>3833</v>
      </c>
      <c r="C970" s="2" t="s">
        <v>3834</v>
      </c>
      <c r="D970" s="2" t="s">
        <v>35</v>
      </c>
      <c r="E970" s="2" t="s">
        <v>22</v>
      </c>
      <c r="F970" s="2" t="s">
        <v>3835</v>
      </c>
      <c r="G970" s="2" t="s">
        <v>3836</v>
      </c>
      <c r="H970" s="2" t="s">
        <v>25</v>
      </c>
      <c r="I970" s="2" t="s">
        <v>26</v>
      </c>
      <c r="J970" s="2" t="s">
        <v>27</v>
      </c>
      <c r="K970" s="2" t="s">
        <v>28</v>
      </c>
      <c r="L970" s="2" t="s">
        <v>29</v>
      </c>
      <c r="M970" s="2" t="s">
        <v>29</v>
      </c>
      <c r="N970" s="2" t="s">
        <v>29</v>
      </c>
      <c r="O970" s="2" t="s">
        <v>29</v>
      </c>
      <c r="P970" s="2" t="s">
        <v>2863</v>
      </c>
      <c r="Q970" s="4" t="str">
        <f>HYPERLINK("http://weibo.com/1862564382/NmdLauzb2")</f>
        <v>http://weibo.com/1862564382/NmdLauzb2</v>
      </c>
      <c r="R970" s="3" t="s">
        <v>3837</v>
      </c>
      <c r="S970" s="2" t="s">
        <v>31</v>
      </c>
      <c r="T970" t="s">
        <v>32</v>
      </c>
    </row>
    <row r="971" ht="23" customHeight="1" spans="1:20">
      <c r="A971" s="2">
        <v>970</v>
      </c>
      <c r="B971" s="3" t="s">
        <v>3838</v>
      </c>
      <c r="C971" s="2" t="s">
        <v>3839</v>
      </c>
      <c r="D971" s="2" t="s">
        <v>35</v>
      </c>
      <c r="E971" s="2" t="s">
        <v>22</v>
      </c>
      <c r="F971" s="2" t="s">
        <v>3840</v>
      </c>
      <c r="G971" s="2" t="s">
        <v>3841</v>
      </c>
      <c r="H971" s="2" t="s">
        <v>97</v>
      </c>
      <c r="I971" s="2" t="s">
        <v>26</v>
      </c>
      <c r="J971" s="2" t="s">
        <v>27</v>
      </c>
      <c r="K971" s="2" t="s">
        <v>28</v>
      </c>
      <c r="L971" s="2" t="s">
        <v>29</v>
      </c>
      <c r="M971" s="2" t="s">
        <v>29</v>
      </c>
      <c r="N971" s="2" t="s">
        <v>29</v>
      </c>
      <c r="O971" s="2" t="s">
        <v>29</v>
      </c>
      <c r="P971" s="2" t="s">
        <v>71</v>
      </c>
      <c r="Q971" s="4" t="str">
        <f>HYPERLINK("http://weibo.com/7626404476/NmdKrBQ8e")</f>
        <v>http://weibo.com/7626404476/NmdKrBQ8e</v>
      </c>
      <c r="R971" s="3" t="s">
        <v>3838</v>
      </c>
      <c r="S971" s="2" t="s">
        <v>31</v>
      </c>
      <c r="T971" t="s">
        <v>32</v>
      </c>
    </row>
    <row r="972" ht="23" customHeight="1" spans="1:20">
      <c r="A972" s="2">
        <v>971</v>
      </c>
      <c r="B972" s="3" t="s">
        <v>3842</v>
      </c>
      <c r="C972" s="2" t="s">
        <v>3843</v>
      </c>
      <c r="D972" s="2" t="s">
        <v>21</v>
      </c>
      <c r="E972" s="2" t="s">
        <v>22</v>
      </c>
      <c r="F972" s="2" t="s">
        <v>3817</v>
      </c>
      <c r="G972" s="2" t="s">
        <v>3818</v>
      </c>
      <c r="H972" s="2" t="s">
        <v>25</v>
      </c>
      <c r="I972" s="2" t="s">
        <v>26</v>
      </c>
      <c r="J972" s="2" t="s">
        <v>27</v>
      </c>
      <c r="K972" s="2" t="s">
        <v>28</v>
      </c>
      <c r="L972" s="2" t="s">
        <v>29</v>
      </c>
      <c r="M972" s="2" t="s">
        <v>29</v>
      </c>
      <c r="N972" s="2" t="s">
        <v>29</v>
      </c>
      <c r="O972" s="2" t="s">
        <v>29</v>
      </c>
      <c r="P972" s="2" t="s">
        <v>3819</v>
      </c>
      <c r="Q972" s="4" t="str">
        <f>HYPERLINK("http://weibo.com/1902786957/NmdKmyfsG")</f>
        <v>http://weibo.com/1902786957/NmdKmyfsG</v>
      </c>
      <c r="R972" s="3" t="s">
        <v>3842</v>
      </c>
      <c r="S972" s="2" t="s">
        <v>31</v>
      </c>
      <c r="T972" t="s">
        <v>32</v>
      </c>
    </row>
    <row r="973" ht="23" customHeight="1" spans="1:20">
      <c r="A973" s="2">
        <v>972</v>
      </c>
      <c r="B973" s="3" t="s">
        <v>1627</v>
      </c>
      <c r="C973" s="2" t="s">
        <v>3844</v>
      </c>
      <c r="D973" s="2" t="s">
        <v>35</v>
      </c>
      <c r="E973" s="2" t="s">
        <v>22</v>
      </c>
      <c r="F973" s="2" t="s">
        <v>3845</v>
      </c>
      <c r="G973" s="2" t="s">
        <v>3846</v>
      </c>
      <c r="H973" s="2" t="s">
        <v>255</v>
      </c>
      <c r="I973" s="2" t="s">
        <v>26</v>
      </c>
      <c r="J973" s="2" t="s">
        <v>27</v>
      </c>
      <c r="K973" s="2" t="s">
        <v>28</v>
      </c>
      <c r="L973" s="2" t="s">
        <v>29</v>
      </c>
      <c r="M973" s="2" t="s">
        <v>29</v>
      </c>
      <c r="N973" s="2" t="s">
        <v>29</v>
      </c>
      <c r="O973" s="2" t="s">
        <v>29</v>
      </c>
      <c r="P973" s="2" t="s">
        <v>685</v>
      </c>
      <c r="Q973" s="4" t="str">
        <f>HYPERLINK("http://weibo.com/1760477662/NmdKej2Ru")</f>
        <v>http://weibo.com/1760477662/NmdKej2Ru</v>
      </c>
      <c r="R973" s="3" t="s">
        <v>1627</v>
      </c>
      <c r="S973" s="2" t="s">
        <v>31</v>
      </c>
      <c r="T973" t="s">
        <v>32</v>
      </c>
    </row>
    <row r="974" ht="23" customHeight="1" spans="1:20">
      <c r="A974" s="2">
        <v>973</v>
      </c>
      <c r="B974" s="3" t="s">
        <v>3847</v>
      </c>
      <c r="C974" s="2" t="s">
        <v>3848</v>
      </c>
      <c r="D974" s="2" t="s">
        <v>21</v>
      </c>
      <c r="E974" s="2" t="s">
        <v>22</v>
      </c>
      <c r="F974" s="2" t="s">
        <v>3849</v>
      </c>
      <c r="G974" s="2" t="s">
        <v>3850</v>
      </c>
      <c r="H974" s="2" t="s">
        <v>128</v>
      </c>
      <c r="I974" s="2" t="s">
        <v>26</v>
      </c>
      <c r="J974" s="2" t="s">
        <v>27</v>
      </c>
      <c r="K974" s="2" t="s">
        <v>28</v>
      </c>
      <c r="L974" s="2" t="s">
        <v>29</v>
      </c>
      <c r="M974" s="2" t="s">
        <v>29</v>
      </c>
      <c r="N974" s="2" t="s">
        <v>29</v>
      </c>
      <c r="O974" s="2" t="s">
        <v>29</v>
      </c>
      <c r="P974" s="2" t="s">
        <v>512</v>
      </c>
      <c r="Q974" s="4" t="str">
        <f>HYPERLINK("http://weibo.com/6529654695/NmdJMvgTN")</f>
        <v>http://weibo.com/6529654695/NmdJMvgTN</v>
      </c>
      <c r="R974" s="3" t="s">
        <v>3847</v>
      </c>
      <c r="S974" s="2" t="s">
        <v>31</v>
      </c>
      <c r="T974" t="s">
        <v>32</v>
      </c>
    </row>
    <row r="975" ht="23" customHeight="1" spans="1:20">
      <c r="A975" s="2">
        <v>974</v>
      </c>
      <c r="B975" s="3" t="s">
        <v>3851</v>
      </c>
      <c r="C975" s="2" t="s">
        <v>3852</v>
      </c>
      <c r="D975" s="2" t="s">
        <v>35</v>
      </c>
      <c r="E975" s="2" t="s">
        <v>22</v>
      </c>
      <c r="F975" s="2" t="s">
        <v>3853</v>
      </c>
      <c r="G975" s="2" t="s">
        <v>3854</v>
      </c>
      <c r="H975" s="2" t="s">
        <v>91</v>
      </c>
      <c r="I975" s="2" t="s">
        <v>26</v>
      </c>
      <c r="J975" s="2" t="s">
        <v>27</v>
      </c>
      <c r="K975" s="2" t="s">
        <v>28</v>
      </c>
      <c r="L975" s="2" t="s">
        <v>29</v>
      </c>
      <c r="M975" s="2" t="s">
        <v>29</v>
      </c>
      <c r="N975" s="2" t="s">
        <v>29</v>
      </c>
      <c r="O975" s="2" t="s">
        <v>29</v>
      </c>
      <c r="P975" s="2" t="s">
        <v>3855</v>
      </c>
      <c r="Q975" s="4" t="str">
        <f>HYPERLINK("http://weibo.com/6222092285/NmdJ0E87s")</f>
        <v>http://weibo.com/6222092285/NmdJ0E87s</v>
      </c>
      <c r="R975" s="3" t="s">
        <v>3851</v>
      </c>
      <c r="S975" s="2" t="s">
        <v>31</v>
      </c>
      <c r="T975" t="s">
        <v>32</v>
      </c>
    </row>
    <row r="976" ht="23" customHeight="1" spans="1:20">
      <c r="A976" s="2">
        <v>975</v>
      </c>
      <c r="B976" s="3" t="s">
        <v>2393</v>
      </c>
      <c r="C976" s="2" t="s">
        <v>3856</v>
      </c>
      <c r="D976" s="2" t="s">
        <v>35</v>
      </c>
      <c r="E976" s="2" t="s">
        <v>22</v>
      </c>
      <c r="F976" s="2" t="s">
        <v>3857</v>
      </c>
      <c r="G976" s="2" t="s">
        <v>3858</v>
      </c>
      <c r="H976" s="2" t="s">
        <v>65</v>
      </c>
      <c r="I976" s="2" t="s">
        <v>26</v>
      </c>
      <c r="J976" s="2" t="s">
        <v>27</v>
      </c>
      <c r="K976" s="2" t="s">
        <v>28</v>
      </c>
      <c r="L976" s="2" t="s">
        <v>29</v>
      </c>
      <c r="M976" s="2" t="s">
        <v>29</v>
      </c>
      <c r="N976" s="2" t="s">
        <v>29</v>
      </c>
      <c r="O976" s="2" t="s">
        <v>29</v>
      </c>
      <c r="P976" s="2" t="s">
        <v>593</v>
      </c>
      <c r="Q976" s="4" t="str">
        <f>HYPERLINK("http://weibo.com/7216728997/NmdFirOHj")</f>
        <v>http://weibo.com/7216728997/NmdFirOHj</v>
      </c>
      <c r="R976" s="3" t="s">
        <v>2393</v>
      </c>
      <c r="S976" s="2" t="s">
        <v>31</v>
      </c>
      <c r="T976" t="s">
        <v>32</v>
      </c>
    </row>
    <row r="977" ht="23" customHeight="1" spans="1:20">
      <c r="A977" s="2">
        <v>976</v>
      </c>
      <c r="B977" s="3" t="s">
        <v>3859</v>
      </c>
      <c r="C977" s="2" t="s">
        <v>3860</v>
      </c>
      <c r="D977" s="2" t="s">
        <v>21</v>
      </c>
      <c r="E977" s="2" t="s">
        <v>22</v>
      </c>
      <c r="F977" s="2" t="s">
        <v>3861</v>
      </c>
      <c r="G977" s="2" t="s">
        <v>3862</v>
      </c>
      <c r="H977" s="2" t="s">
        <v>717</v>
      </c>
      <c r="I977" s="2" t="s">
        <v>26</v>
      </c>
      <c r="J977" s="2" t="s">
        <v>27</v>
      </c>
      <c r="K977" s="2" t="s">
        <v>28</v>
      </c>
      <c r="L977" s="2" t="s">
        <v>29</v>
      </c>
      <c r="M977" s="2" t="s">
        <v>29</v>
      </c>
      <c r="N977" s="2" t="s">
        <v>29</v>
      </c>
      <c r="O977" s="2" t="s">
        <v>29</v>
      </c>
      <c r="P977" s="2" t="s">
        <v>3863</v>
      </c>
      <c r="Q977" s="4" t="str">
        <f>HYPERLINK("http://weibo.com/6198306135/NmdEykX0U")</f>
        <v>http://weibo.com/6198306135/NmdEykX0U</v>
      </c>
      <c r="R977" s="3" t="s">
        <v>3859</v>
      </c>
      <c r="S977" s="2" t="s">
        <v>31</v>
      </c>
      <c r="T977" t="s">
        <v>32</v>
      </c>
    </row>
    <row r="978" ht="23" customHeight="1" spans="1:20">
      <c r="A978" s="2">
        <v>977</v>
      </c>
      <c r="B978" s="3" t="s">
        <v>3864</v>
      </c>
      <c r="C978" s="2" t="s">
        <v>3865</v>
      </c>
      <c r="D978" s="2" t="s">
        <v>21</v>
      </c>
      <c r="E978" s="2" t="s">
        <v>22</v>
      </c>
      <c r="F978" s="2" t="s">
        <v>3866</v>
      </c>
      <c r="G978" s="2" t="s">
        <v>3867</v>
      </c>
      <c r="H978" s="2" t="s">
        <v>80</v>
      </c>
      <c r="I978" s="2" t="s">
        <v>26</v>
      </c>
      <c r="J978" s="2" t="s">
        <v>27</v>
      </c>
      <c r="K978" s="2" t="s">
        <v>28</v>
      </c>
      <c r="L978" s="2" t="s">
        <v>29</v>
      </c>
      <c r="M978" s="2" t="s">
        <v>29</v>
      </c>
      <c r="N978" s="2" t="s">
        <v>29</v>
      </c>
      <c r="O978" s="2" t="s">
        <v>29</v>
      </c>
      <c r="P978" s="2" t="s">
        <v>3868</v>
      </c>
      <c r="Q978" s="4" t="str">
        <f>HYPERLINK("http://weibo.com/6400672794/NmdDtDu79")</f>
        <v>http://weibo.com/6400672794/NmdDtDu79</v>
      </c>
      <c r="R978" s="3" t="s">
        <v>3864</v>
      </c>
      <c r="S978" s="2" t="s">
        <v>31</v>
      </c>
      <c r="T978" t="s">
        <v>32</v>
      </c>
    </row>
    <row r="979" ht="23" customHeight="1" spans="1:20">
      <c r="A979" s="2">
        <v>978</v>
      </c>
      <c r="B979" s="3" t="s">
        <v>185</v>
      </c>
      <c r="C979" s="2" t="s">
        <v>3869</v>
      </c>
      <c r="D979" s="2" t="s">
        <v>35</v>
      </c>
      <c r="E979" s="2" t="s">
        <v>22</v>
      </c>
      <c r="F979" s="2" t="s">
        <v>3866</v>
      </c>
      <c r="G979" s="2" t="s">
        <v>3867</v>
      </c>
      <c r="H979" s="2" t="s">
        <v>80</v>
      </c>
      <c r="I979" s="2" t="s">
        <v>26</v>
      </c>
      <c r="J979" s="2" t="s">
        <v>27</v>
      </c>
      <c r="K979" s="2" t="s">
        <v>28</v>
      </c>
      <c r="L979" s="2" t="s">
        <v>29</v>
      </c>
      <c r="M979" s="2" t="s">
        <v>29</v>
      </c>
      <c r="N979" s="2" t="s">
        <v>29</v>
      </c>
      <c r="O979" s="2" t="s">
        <v>29</v>
      </c>
      <c r="P979" s="2" t="s">
        <v>3868</v>
      </c>
      <c r="Q979" s="4" t="str">
        <f>HYPERLINK("http://weibo.com/6400672794/NmdBc1Mrp")</f>
        <v>http://weibo.com/6400672794/NmdBc1Mrp</v>
      </c>
      <c r="R979" s="3" t="s">
        <v>185</v>
      </c>
      <c r="S979" s="2" t="s">
        <v>31</v>
      </c>
      <c r="T979" t="s">
        <v>32</v>
      </c>
    </row>
    <row r="980" ht="23" customHeight="1" spans="1:20">
      <c r="A980" s="2">
        <v>979</v>
      </c>
      <c r="B980" s="3" t="s">
        <v>3870</v>
      </c>
      <c r="C980" s="2" t="s">
        <v>3871</v>
      </c>
      <c r="D980" s="2" t="s">
        <v>35</v>
      </c>
      <c r="E980" s="2" t="s">
        <v>22</v>
      </c>
      <c r="F980" s="2" t="s">
        <v>3872</v>
      </c>
      <c r="G980" s="2" t="s">
        <v>3873</v>
      </c>
      <c r="H980" s="2" t="s">
        <v>351</v>
      </c>
      <c r="I980" s="2" t="s">
        <v>26</v>
      </c>
      <c r="J980" s="2" t="s">
        <v>27</v>
      </c>
      <c r="K980" s="2" t="s">
        <v>28</v>
      </c>
      <c r="L980" s="2" t="s">
        <v>29</v>
      </c>
      <c r="M980" s="2" t="s">
        <v>29</v>
      </c>
      <c r="N980" s="2" t="s">
        <v>29</v>
      </c>
      <c r="O980" s="2" t="s">
        <v>29</v>
      </c>
      <c r="P980" s="2" t="s">
        <v>71</v>
      </c>
      <c r="Q980" s="4" t="str">
        <f>HYPERLINK("http://weibo.com/7751996340/NmdxKFSfj")</f>
        <v>http://weibo.com/7751996340/NmdxKFSfj</v>
      </c>
      <c r="R980" s="3" t="s">
        <v>3870</v>
      </c>
      <c r="S980" s="2" t="s">
        <v>31</v>
      </c>
      <c r="T980" t="s">
        <v>32</v>
      </c>
    </row>
    <row r="981" ht="23" customHeight="1" spans="1:20">
      <c r="A981" s="2">
        <v>980</v>
      </c>
      <c r="B981" s="3" t="s">
        <v>3874</v>
      </c>
      <c r="C981" s="2" t="s">
        <v>3875</v>
      </c>
      <c r="D981" s="2" t="s">
        <v>21</v>
      </c>
      <c r="E981" s="2" t="s">
        <v>22</v>
      </c>
      <c r="F981" s="2" t="s">
        <v>3876</v>
      </c>
      <c r="G981" s="2" t="s">
        <v>3877</v>
      </c>
      <c r="H981" s="2" t="s">
        <v>1188</v>
      </c>
      <c r="I981" s="2" t="s">
        <v>26</v>
      </c>
      <c r="J981" s="2" t="s">
        <v>27</v>
      </c>
      <c r="K981" s="2" t="s">
        <v>28</v>
      </c>
      <c r="L981" s="2" t="s">
        <v>29</v>
      </c>
      <c r="M981" s="2" t="s">
        <v>29</v>
      </c>
      <c r="N981" s="2" t="s">
        <v>29</v>
      </c>
      <c r="O981" s="2" t="s">
        <v>29</v>
      </c>
      <c r="P981" s="2" t="s">
        <v>3878</v>
      </c>
      <c r="Q981" s="4" t="str">
        <f>HYPERLINK("http://weibo.com/7811894828/NmdvBpYIH")</f>
        <v>http://weibo.com/7811894828/NmdvBpYIH</v>
      </c>
      <c r="R981" s="3" t="s">
        <v>3874</v>
      </c>
      <c r="S981" s="2" t="s">
        <v>31</v>
      </c>
      <c r="T981" t="s">
        <v>32</v>
      </c>
    </row>
    <row r="982" ht="23" customHeight="1" spans="1:20">
      <c r="A982" s="2">
        <v>981</v>
      </c>
      <c r="B982" s="3" t="s">
        <v>1283</v>
      </c>
      <c r="C982" s="2" t="s">
        <v>3879</v>
      </c>
      <c r="D982" s="2" t="s">
        <v>35</v>
      </c>
      <c r="E982" s="2" t="s">
        <v>22</v>
      </c>
      <c r="F982" s="2" t="s">
        <v>3880</v>
      </c>
      <c r="G982" s="2" t="s">
        <v>3881</v>
      </c>
      <c r="H982" s="2" t="s">
        <v>620</v>
      </c>
      <c r="I982" s="2" t="s">
        <v>26</v>
      </c>
      <c r="J982" s="2" t="s">
        <v>27</v>
      </c>
      <c r="K982" s="2" t="s">
        <v>28</v>
      </c>
      <c r="L982" s="2" t="s">
        <v>29</v>
      </c>
      <c r="M982" s="2" t="s">
        <v>29</v>
      </c>
      <c r="N982" s="2" t="s">
        <v>29</v>
      </c>
      <c r="O982" s="2" t="s">
        <v>29</v>
      </c>
      <c r="P982" s="2" t="s">
        <v>29</v>
      </c>
      <c r="Q982" s="4" t="str">
        <f>HYPERLINK("http://weibo.com/7490353144/Nmduydo38")</f>
        <v>http://weibo.com/7490353144/Nmduydo38</v>
      </c>
      <c r="R982" s="3" t="s">
        <v>1283</v>
      </c>
      <c r="S982" s="2" t="s">
        <v>31</v>
      </c>
      <c r="T982" t="s">
        <v>32</v>
      </c>
    </row>
    <row r="983" ht="23" customHeight="1" spans="1:20">
      <c r="A983" s="2">
        <v>982</v>
      </c>
      <c r="B983" s="3" t="s">
        <v>2108</v>
      </c>
      <c r="C983" s="2" t="s">
        <v>3882</v>
      </c>
      <c r="D983" s="2" t="s">
        <v>35</v>
      </c>
      <c r="E983" s="2" t="s">
        <v>22</v>
      </c>
      <c r="F983" s="2" t="s">
        <v>3883</v>
      </c>
      <c r="G983" s="2" t="s">
        <v>3884</v>
      </c>
      <c r="H983" s="2" t="s">
        <v>3885</v>
      </c>
      <c r="I983" s="2" t="s">
        <v>26</v>
      </c>
      <c r="J983" s="2" t="s">
        <v>27</v>
      </c>
      <c r="K983" s="2" t="s">
        <v>28</v>
      </c>
      <c r="L983" s="2" t="s">
        <v>29</v>
      </c>
      <c r="M983" s="2" t="s">
        <v>29</v>
      </c>
      <c r="N983" s="2" t="s">
        <v>29</v>
      </c>
      <c r="O983" s="2" t="s">
        <v>29</v>
      </c>
      <c r="P983" s="2" t="s">
        <v>3886</v>
      </c>
      <c r="Q983" s="4" t="str">
        <f>HYPERLINK("http://weibo.com/3779694393/Nmduq856S")</f>
        <v>http://weibo.com/3779694393/Nmduq856S</v>
      </c>
      <c r="R983" s="3" t="s">
        <v>2108</v>
      </c>
      <c r="S983" s="2" t="s">
        <v>31</v>
      </c>
      <c r="T983" t="s">
        <v>32</v>
      </c>
    </row>
    <row r="984" ht="23" customHeight="1" spans="1:20">
      <c r="A984" s="2">
        <v>983</v>
      </c>
      <c r="B984" s="3" t="s">
        <v>185</v>
      </c>
      <c r="C984" s="2" t="s">
        <v>3887</v>
      </c>
      <c r="D984" s="2" t="s">
        <v>35</v>
      </c>
      <c r="E984" s="2" t="s">
        <v>22</v>
      </c>
      <c r="F984" s="2" t="s">
        <v>3888</v>
      </c>
      <c r="G984" s="2" t="s">
        <v>3889</v>
      </c>
      <c r="H984" s="2" t="s">
        <v>1029</v>
      </c>
      <c r="I984" s="2" t="s">
        <v>26</v>
      </c>
      <c r="J984" s="2" t="s">
        <v>27</v>
      </c>
      <c r="K984" s="2" t="s">
        <v>28</v>
      </c>
      <c r="L984" s="2" t="s">
        <v>29</v>
      </c>
      <c r="M984" s="2" t="s">
        <v>29</v>
      </c>
      <c r="N984" s="2" t="s">
        <v>29</v>
      </c>
      <c r="O984" s="2" t="s">
        <v>29</v>
      </c>
      <c r="P984" s="2" t="s">
        <v>433</v>
      </c>
      <c r="Q984" s="4" t="str">
        <f>HYPERLINK("http://weibo.com/7530468173/Nmdud7Z5M")</f>
        <v>http://weibo.com/7530468173/Nmdud7Z5M</v>
      </c>
      <c r="R984" s="3" t="s">
        <v>185</v>
      </c>
      <c r="S984" s="2" t="s">
        <v>31</v>
      </c>
      <c r="T984" t="s">
        <v>32</v>
      </c>
    </row>
    <row r="985" ht="23" customHeight="1" spans="1:20">
      <c r="A985" s="2">
        <v>984</v>
      </c>
      <c r="B985" s="3" t="s">
        <v>3890</v>
      </c>
      <c r="C985" s="2" t="s">
        <v>3891</v>
      </c>
      <c r="D985" s="2" t="s">
        <v>35</v>
      </c>
      <c r="E985" s="2" t="s">
        <v>22</v>
      </c>
      <c r="F985" s="2" t="s">
        <v>3892</v>
      </c>
      <c r="G985" s="2" t="s">
        <v>3893</v>
      </c>
      <c r="H985" s="2" t="s">
        <v>103</v>
      </c>
      <c r="I985" s="2" t="s">
        <v>26</v>
      </c>
      <c r="J985" s="2" t="s">
        <v>27</v>
      </c>
      <c r="K985" s="2" t="s">
        <v>28</v>
      </c>
      <c r="L985" s="2" t="s">
        <v>29</v>
      </c>
      <c r="M985" s="2" t="s">
        <v>29</v>
      </c>
      <c r="N985" s="2" t="s">
        <v>29</v>
      </c>
      <c r="O985" s="2" t="s">
        <v>29</v>
      </c>
      <c r="P985" s="2" t="s">
        <v>3894</v>
      </c>
      <c r="Q985" s="4" t="str">
        <f>HYPERLINK("http://weibo.com/3831833166/NmdtFgMyx")</f>
        <v>http://weibo.com/3831833166/NmdtFgMyx</v>
      </c>
      <c r="R985" s="3" t="s">
        <v>3890</v>
      </c>
      <c r="S985" s="2" t="s">
        <v>31</v>
      </c>
      <c r="T985" t="s">
        <v>32</v>
      </c>
    </row>
    <row r="986" ht="23" customHeight="1" spans="1:20">
      <c r="A986" s="2">
        <v>985</v>
      </c>
      <c r="B986" s="3" t="s">
        <v>3895</v>
      </c>
      <c r="C986" s="2" t="s">
        <v>3896</v>
      </c>
      <c r="D986" s="2" t="s">
        <v>21</v>
      </c>
      <c r="E986" s="2" t="s">
        <v>22</v>
      </c>
      <c r="F986" s="2" t="s">
        <v>3897</v>
      </c>
      <c r="G986" s="2" t="s">
        <v>3898</v>
      </c>
      <c r="H986" s="2" t="s">
        <v>91</v>
      </c>
      <c r="I986" s="2" t="s">
        <v>26</v>
      </c>
      <c r="J986" s="2" t="s">
        <v>27</v>
      </c>
      <c r="K986" s="2" t="s">
        <v>28</v>
      </c>
      <c r="L986" s="2" t="s">
        <v>29</v>
      </c>
      <c r="M986" s="2" t="s">
        <v>29</v>
      </c>
      <c r="N986" s="2" t="s">
        <v>29</v>
      </c>
      <c r="O986" s="2" t="s">
        <v>29</v>
      </c>
      <c r="P986" s="2" t="s">
        <v>149</v>
      </c>
      <c r="Q986" s="4" t="str">
        <f>HYPERLINK("http://weibo.com/7256925775/NmdqFFlzZ")</f>
        <v>http://weibo.com/7256925775/NmdqFFlzZ</v>
      </c>
      <c r="R986" s="3" t="s">
        <v>3895</v>
      </c>
      <c r="S986" s="2" t="s">
        <v>31</v>
      </c>
      <c r="T986" t="s">
        <v>32</v>
      </c>
    </row>
    <row r="987" ht="23" customHeight="1" spans="1:20">
      <c r="A987" s="2">
        <v>986</v>
      </c>
      <c r="B987" s="3" t="s">
        <v>115</v>
      </c>
      <c r="C987" s="2" t="s">
        <v>3899</v>
      </c>
      <c r="D987" s="2" t="s">
        <v>35</v>
      </c>
      <c r="E987" s="2" t="s">
        <v>22</v>
      </c>
      <c r="F987" s="2" t="s">
        <v>3900</v>
      </c>
      <c r="G987" s="2" t="s">
        <v>3901</v>
      </c>
      <c r="H987" s="2" t="s">
        <v>211</v>
      </c>
      <c r="I987" s="2" t="s">
        <v>26</v>
      </c>
      <c r="J987" s="2" t="s">
        <v>27</v>
      </c>
      <c r="K987" s="2" t="s">
        <v>28</v>
      </c>
      <c r="L987" s="2" t="s">
        <v>29</v>
      </c>
      <c r="M987" s="2" t="s">
        <v>29</v>
      </c>
      <c r="N987" s="2" t="s">
        <v>29</v>
      </c>
      <c r="O987" s="2" t="s">
        <v>29</v>
      </c>
      <c r="P987" s="2" t="s">
        <v>114</v>
      </c>
      <c r="Q987" s="4" t="str">
        <f>HYPERLINK("http://weibo.com/6157633768/NmdpsDaO5")</f>
        <v>http://weibo.com/6157633768/NmdpsDaO5</v>
      </c>
      <c r="R987" s="3" t="s">
        <v>115</v>
      </c>
      <c r="S987" s="2" t="s">
        <v>31</v>
      </c>
      <c r="T987" t="s">
        <v>32</v>
      </c>
    </row>
    <row r="988" ht="23" customHeight="1" spans="1:20">
      <c r="A988" s="2">
        <v>987</v>
      </c>
      <c r="B988" s="3" t="s">
        <v>3902</v>
      </c>
      <c r="C988" s="2" t="s">
        <v>3903</v>
      </c>
      <c r="D988" s="2" t="s">
        <v>35</v>
      </c>
      <c r="E988" s="2" t="s">
        <v>22</v>
      </c>
      <c r="F988" s="2" t="s">
        <v>3904</v>
      </c>
      <c r="G988" s="2" t="s">
        <v>3905</v>
      </c>
      <c r="H988" s="2" t="s">
        <v>80</v>
      </c>
      <c r="I988" s="2" t="s">
        <v>26</v>
      </c>
      <c r="J988" s="2" t="s">
        <v>27</v>
      </c>
      <c r="K988" s="2" t="s">
        <v>28</v>
      </c>
      <c r="L988" s="2" t="s">
        <v>29</v>
      </c>
      <c r="M988" s="2" t="s">
        <v>29</v>
      </c>
      <c r="N988" s="2" t="s">
        <v>29</v>
      </c>
      <c r="O988" s="2" t="s">
        <v>29</v>
      </c>
      <c r="P988" s="2" t="s">
        <v>3906</v>
      </c>
      <c r="Q988" s="4" t="str">
        <f>HYPERLINK("http://weibo.com/3294158270/NmdmQlmFH")</f>
        <v>http://weibo.com/3294158270/NmdmQlmFH</v>
      </c>
      <c r="R988" s="3" t="s">
        <v>3902</v>
      </c>
      <c r="S988" s="2" t="s">
        <v>31</v>
      </c>
      <c r="T988" t="s">
        <v>32</v>
      </c>
    </row>
    <row r="989" ht="23" customHeight="1" spans="1:20">
      <c r="A989" s="2">
        <v>988</v>
      </c>
      <c r="B989" s="3" t="s">
        <v>57</v>
      </c>
      <c r="C989" s="2" t="s">
        <v>3907</v>
      </c>
      <c r="D989" s="2" t="s">
        <v>35</v>
      </c>
      <c r="E989" s="2" t="s">
        <v>22</v>
      </c>
      <c r="F989" s="2" t="s">
        <v>3908</v>
      </c>
      <c r="G989" s="2" t="s">
        <v>3909</v>
      </c>
      <c r="H989" s="2" t="s">
        <v>91</v>
      </c>
      <c r="I989" s="2" t="s">
        <v>26</v>
      </c>
      <c r="J989" s="2" t="s">
        <v>27</v>
      </c>
      <c r="K989" s="2" t="s">
        <v>28</v>
      </c>
      <c r="L989" s="2" t="s">
        <v>29</v>
      </c>
      <c r="M989" s="2" t="s">
        <v>29</v>
      </c>
      <c r="N989" s="2" t="s">
        <v>29</v>
      </c>
      <c r="O989" s="2" t="s">
        <v>29</v>
      </c>
      <c r="P989" s="2" t="s">
        <v>30</v>
      </c>
      <c r="Q989" s="4" t="str">
        <f>HYPERLINK("http://weibo.com/7427454177/NmdjZCYYx")</f>
        <v>http://weibo.com/7427454177/NmdjZCYYx</v>
      </c>
      <c r="R989" s="3" t="s">
        <v>57</v>
      </c>
      <c r="S989" s="2" t="s">
        <v>31</v>
      </c>
      <c r="T989" t="s">
        <v>32</v>
      </c>
    </row>
    <row r="990" ht="23" customHeight="1" spans="1:20">
      <c r="A990" s="2">
        <v>989</v>
      </c>
      <c r="B990" s="3" t="s">
        <v>3910</v>
      </c>
      <c r="C990" s="2" t="s">
        <v>3911</v>
      </c>
      <c r="D990" s="2" t="s">
        <v>35</v>
      </c>
      <c r="E990" s="2" t="s">
        <v>22</v>
      </c>
      <c r="F990" s="2" t="s">
        <v>3912</v>
      </c>
      <c r="G990" s="2" t="s">
        <v>3913</v>
      </c>
      <c r="H990" s="2" t="s">
        <v>65</v>
      </c>
      <c r="I990" s="2" t="s">
        <v>26</v>
      </c>
      <c r="J990" s="2" t="s">
        <v>27</v>
      </c>
      <c r="K990" s="2" t="s">
        <v>28</v>
      </c>
      <c r="L990" s="2" t="s">
        <v>29</v>
      </c>
      <c r="M990" s="2" t="s">
        <v>29</v>
      </c>
      <c r="N990" s="2" t="s">
        <v>29</v>
      </c>
      <c r="O990" s="2" t="s">
        <v>29</v>
      </c>
      <c r="P990" s="2" t="s">
        <v>3914</v>
      </c>
      <c r="Q990" s="4" t="str">
        <f>HYPERLINK("http://weibo.com/1745037375/NmdjV9W0Z")</f>
        <v>http://weibo.com/1745037375/NmdjV9W0Z</v>
      </c>
      <c r="R990" s="3" t="s">
        <v>3910</v>
      </c>
      <c r="S990" s="2" t="s">
        <v>31</v>
      </c>
      <c r="T990" t="s">
        <v>32</v>
      </c>
    </row>
    <row r="991" ht="23" customHeight="1" spans="1:20">
      <c r="A991" s="2">
        <v>990</v>
      </c>
      <c r="B991" s="3" t="s">
        <v>46</v>
      </c>
      <c r="C991" s="2" t="s">
        <v>3915</v>
      </c>
      <c r="D991" s="2" t="s">
        <v>35</v>
      </c>
      <c r="E991" s="2" t="s">
        <v>22</v>
      </c>
      <c r="F991" s="2" t="s">
        <v>3916</v>
      </c>
      <c r="G991" s="2" t="s">
        <v>3917</v>
      </c>
      <c r="H991" s="2" t="s">
        <v>423</v>
      </c>
      <c r="I991" s="2" t="s">
        <v>26</v>
      </c>
      <c r="J991" s="2" t="s">
        <v>27</v>
      </c>
      <c r="K991" s="2" t="s">
        <v>28</v>
      </c>
      <c r="L991" s="2" t="s">
        <v>29</v>
      </c>
      <c r="M991" s="2" t="s">
        <v>29</v>
      </c>
      <c r="N991" s="2" t="s">
        <v>29</v>
      </c>
      <c r="O991" s="2" t="s">
        <v>29</v>
      </c>
      <c r="P991" s="2" t="s">
        <v>246</v>
      </c>
      <c r="Q991" s="4" t="str">
        <f>HYPERLINK("http://weibo.com/6890375641/Nmdi7eQ1c")</f>
        <v>http://weibo.com/6890375641/Nmdi7eQ1c</v>
      </c>
      <c r="R991" s="3" t="s">
        <v>46</v>
      </c>
      <c r="S991" s="2" t="s">
        <v>31</v>
      </c>
      <c r="T991" t="s">
        <v>32</v>
      </c>
    </row>
    <row r="992" ht="23" customHeight="1" spans="1:20">
      <c r="A992" s="2">
        <v>991</v>
      </c>
      <c r="B992" s="3" t="s">
        <v>3918</v>
      </c>
      <c r="C992" s="2" t="s">
        <v>3919</v>
      </c>
      <c r="D992" s="2" t="s">
        <v>21</v>
      </c>
      <c r="E992" s="2" t="s">
        <v>22</v>
      </c>
      <c r="F992" s="2" t="s">
        <v>3920</v>
      </c>
      <c r="G992" s="2" t="s">
        <v>3921</v>
      </c>
      <c r="H992" s="2" t="s">
        <v>25</v>
      </c>
      <c r="I992" s="2" t="s">
        <v>26</v>
      </c>
      <c r="J992" s="2" t="s">
        <v>27</v>
      </c>
      <c r="K992" s="2" t="s">
        <v>28</v>
      </c>
      <c r="L992" s="2" t="s">
        <v>29</v>
      </c>
      <c r="M992" s="2" t="s">
        <v>29</v>
      </c>
      <c r="N992" s="2" t="s">
        <v>29</v>
      </c>
      <c r="O992" s="2" t="s">
        <v>29</v>
      </c>
      <c r="P992" s="2" t="s">
        <v>3922</v>
      </c>
      <c r="Q992" s="4" t="str">
        <f>HYPERLINK("http://weibo.com/5992964108/Nmdfp4BeG")</f>
        <v>http://weibo.com/5992964108/Nmdfp4BeG</v>
      </c>
      <c r="R992" s="3" t="s">
        <v>3918</v>
      </c>
      <c r="S992" s="2" t="s">
        <v>31</v>
      </c>
      <c r="T992" t="s">
        <v>32</v>
      </c>
    </row>
    <row r="993" ht="23" customHeight="1" spans="1:20">
      <c r="A993" s="2">
        <v>992</v>
      </c>
      <c r="B993" s="3" t="s">
        <v>46</v>
      </c>
      <c r="C993" s="2" t="s">
        <v>3923</v>
      </c>
      <c r="D993" s="2" t="s">
        <v>35</v>
      </c>
      <c r="E993" s="2" t="s">
        <v>22</v>
      </c>
      <c r="F993" s="2" t="s">
        <v>3924</v>
      </c>
      <c r="G993" s="2" t="s">
        <v>3925</v>
      </c>
      <c r="H993" s="2" t="s">
        <v>128</v>
      </c>
      <c r="I993" s="2" t="s">
        <v>26</v>
      </c>
      <c r="J993" s="2" t="s">
        <v>27</v>
      </c>
      <c r="K993" s="2" t="s">
        <v>28</v>
      </c>
      <c r="L993" s="2" t="s">
        <v>29</v>
      </c>
      <c r="M993" s="2" t="s">
        <v>29</v>
      </c>
      <c r="N993" s="2" t="s">
        <v>29</v>
      </c>
      <c r="O993" s="2" t="s">
        <v>29</v>
      </c>
      <c r="P993" s="2" t="s">
        <v>726</v>
      </c>
      <c r="Q993" s="4" t="str">
        <f>HYPERLINK("http://weibo.com/7535611249/Nmdf54x6I")</f>
        <v>http://weibo.com/7535611249/Nmdf54x6I</v>
      </c>
      <c r="R993" s="3" t="s">
        <v>46</v>
      </c>
      <c r="S993" s="2" t="s">
        <v>31</v>
      </c>
      <c r="T993" t="s">
        <v>32</v>
      </c>
    </row>
    <row r="994" ht="23" customHeight="1" spans="1:20">
      <c r="A994" s="2">
        <v>993</v>
      </c>
      <c r="B994" s="3" t="s">
        <v>46</v>
      </c>
      <c r="C994" s="2" t="s">
        <v>3926</v>
      </c>
      <c r="D994" s="2" t="s">
        <v>35</v>
      </c>
      <c r="E994" s="2" t="s">
        <v>22</v>
      </c>
      <c r="F994" s="2" t="s">
        <v>3927</v>
      </c>
      <c r="G994" s="2" t="s">
        <v>3928</v>
      </c>
      <c r="H994" s="2" t="s">
        <v>38</v>
      </c>
      <c r="I994" s="2" t="s">
        <v>26</v>
      </c>
      <c r="J994" s="2" t="s">
        <v>27</v>
      </c>
      <c r="K994" s="2" t="s">
        <v>28</v>
      </c>
      <c r="L994" s="2" t="s">
        <v>29</v>
      </c>
      <c r="M994" s="2" t="s">
        <v>29</v>
      </c>
      <c r="N994" s="2" t="s">
        <v>29</v>
      </c>
      <c r="O994" s="2" t="s">
        <v>29</v>
      </c>
      <c r="P994" s="2" t="s">
        <v>3929</v>
      </c>
      <c r="Q994" s="4" t="str">
        <f>HYPERLINK("http://weibo.com/2318209575/NmdcGodxX")</f>
        <v>http://weibo.com/2318209575/NmdcGodxX</v>
      </c>
      <c r="R994" s="3" t="s">
        <v>46</v>
      </c>
      <c r="S994" s="2" t="s">
        <v>31</v>
      </c>
      <c r="T994" t="s">
        <v>32</v>
      </c>
    </row>
    <row r="995" ht="23" customHeight="1" spans="1:20">
      <c r="A995" s="2">
        <v>994</v>
      </c>
      <c r="B995" s="3" t="s">
        <v>185</v>
      </c>
      <c r="C995" s="2" t="s">
        <v>3930</v>
      </c>
      <c r="D995" s="2" t="s">
        <v>35</v>
      </c>
      <c r="E995" s="2" t="s">
        <v>22</v>
      </c>
      <c r="F995" s="2" t="s">
        <v>3931</v>
      </c>
      <c r="G995" s="2" t="s">
        <v>3932</v>
      </c>
      <c r="H995" s="2" t="s">
        <v>211</v>
      </c>
      <c r="I995" s="2" t="s">
        <v>26</v>
      </c>
      <c r="J995" s="2" t="s">
        <v>27</v>
      </c>
      <c r="K995" s="2" t="s">
        <v>28</v>
      </c>
      <c r="L995" s="2" t="s">
        <v>29</v>
      </c>
      <c r="M995" s="2" t="s">
        <v>29</v>
      </c>
      <c r="N995" s="2" t="s">
        <v>29</v>
      </c>
      <c r="O995" s="2" t="s">
        <v>29</v>
      </c>
      <c r="P995" s="2" t="s">
        <v>1035</v>
      </c>
      <c r="Q995" s="4" t="str">
        <f>HYPERLINK("http://weibo.com/2493485821/NmdcnbTmi")</f>
        <v>http://weibo.com/2493485821/NmdcnbTmi</v>
      </c>
      <c r="R995" s="3" t="s">
        <v>185</v>
      </c>
      <c r="S995" s="2" t="s">
        <v>31</v>
      </c>
      <c r="T995" t="s">
        <v>32</v>
      </c>
    </row>
    <row r="996" ht="23" customHeight="1" spans="1:20">
      <c r="A996" s="2">
        <v>995</v>
      </c>
      <c r="B996" s="3" t="s">
        <v>150</v>
      </c>
      <c r="C996" s="2" t="s">
        <v>3933</v>
      </c>
      <c r="D996" s="2" t="s">
        <v>35</v>
      </c>
      <c r="E996" s="2" t="s">
        <v>22</v>
      </c>
      <c r="F996" s="2" t="s">
        <v>3934</v>
      </c>
      <c r="G996" s="2" t="s">
        <v>3935</v>
      </c>
      <c r="H996" s="2" t="s">
        <v>423</v>
      </c>
      <c r="I996" s="2" t="s">
        <v>26</v>
      </c>
      <c r="J996" s="2" t="s">
        <v>27</v>
      </c>
      <c r="K996" s="2" t="s">
        <v>28</v>
      </c>
      <c r="L996" s="2" t="s">
        <v>29</v>
      </c>
      <c r="M996" s="2" t="s">
        <v>29</v>
      </c>
      <c r="N996" s="2" t="s">
        <v>29</v>
      </c>
      <c r="O996" s="2" t="s">
        <v>29</v>
      </c>
      <c r="P996" s="2" t="s">
        <v>2785</v>
      </c>
      <c r="Q996" s="4" t="str">
        <f>HYPERLINK("http://weibo.com/6336952109/NmdbThQ2l")</f>
        <v>http://weibo.com/6336952109/NmdbThQ2l</v>
      </c>
      <c r="R996" s="3" t="s">
        <v>150</v>
      </c>
      <c r="S996" s="2" t="s">
        <v>31</v>
      </c>
      <c r="T996" t="s">
        <v>32</v>
      </c>
    </row>
    <row r="997" ht="23" customHeight="1" spans="1:20">
      <c r="A997" s="2">
        <v>996</v>
      </c>
      <c r="B997" s="3" t="s">
        <v>3936</v>
      </c>
      <c r="C997" s="2" t="s">
        <v>3937</v>
      </c>
      <c r="D997" s="2" t="s">
        <v>21</v>
      </c>
      <c r="E997" s="2" t="s">
        <v>22</v>
      </c>
      <c r="F997" s="2" t="s">
        <v>3938</v>
      </c>
      <c r="G997" s="2" t="s">
        <v>3939</v>
      </c>
      <c r="H997" s="2" t="s">
        <v>676</v>
      </c>
      <c r="I997" s="2" t="s">
        <v>26</v>
      </c>
      <c r="J997" s="2" t="s">
        <v>27</v>
      </c>
      <c r="K997" s="2" t="s">
        <v>28</v>
      </c>
      <c r="L997" s="2" t="s">
        <v>29</v>
      </c>
      <c r="M997" s="2" t="s">
        <v>29</v>
      </c>
      <c r="N997" s="2" t="s">
        <v>29</v>
      </c>
      <c r="O997" s="2" t="s">
        <v>29</v>
      </c>
      <c r="P997" s="2" t="s">
        <v>977</v>
      </c>
      <c r="Q997" s="4" t="str">
        <f>HYPERLINK("http://weibo.com/5343903068/NmdavExPR")</f>
        <v>http://weibo.com/5343903068/NmdavExPR</v>
      </c>
      <c r="R997" s="3" t="s">
        <v>3936</v>
      </c>
      <c r="S997" s="2" t="s">
        <v>31</v>
      </c>
      <c r="T997" t="s">
        <v>32</v>
      </c>
    </row>
    <row r="998" ht="23" customHeight="1" spans="1:20">
      <c r="A998" s="2">
        <v>997</v>
      </c>
      <c r="B998" s="3" t="s">
        <v>3051</v>
      </c>
      <c r="C998" s="2" t="s">
        <v>3940</v>
      </c>
      <c r="D998" s="2" t="s">
        <v>35</v>
      </c>
      <c r="E998" s="2" t="s">
        <v>22</v>
      </c>
      <c r="F998" s="2" t="s">
        <v>3941</v>
      </c>
      <c r="G998" s="2" t="s">
        <v>3942</v>
      </c>
      <c r="H998" s="2" t="s">
        <v>38</v>
      </c>
      <c r="I998" s="2" t="s">
        <v>26</v>
      </c>
      <c r="J998" s="2" t="s">
        <v>27</v>
      </c>
      <c r="K998" s="2" t="s">
        <v>28</v>
      </c>
      <c r="L998" s="2" t="s">
        <v>29</v>
      </c>
      <c r="M998" s="2" t="s">
        <v>29</v>
      </c>
      <c r="N998" s="2" t="s">
        <v>29</v>
      </c>
      <c r="O998" s="2" t="s">
        <v>29</v>
      </c>
      <c r="P998" s="2" t="s">
        <v>29</v>
      </c>
      <c r="Q998" s="4" t="str">
        <f>HYPERLINK("http://weibo.com/7849424193/Nmdar8c7r")</f>
        <v>http://weibo.com/7849424193/Nmdar8c7r</v>
      </c>
      <c r="R998" s="3" t="s">
        <v>3051</v>
      </c>
      <c r="S998" s="2" t="s">
        <v>31</v>
      </c>
      <c r="T998" t="s">
        <v>32</v>
      </c>
    </row>
    <row r="999" ht="23" customHeight="1" spans="1:20">
      <c r="A999" s="2">
        <v>998</v>
      </c>
      <c r="B999" s="3" t="s">
        <v>3943</v>
      </c>
      <c r="C999" s="2" t="s">
        <v>3944</v>
      </c>
      <c r="D999" s="2" t="s">
        <v>35</v>
      </c>
      <c r="E999" s="2" t="s">
        <v>22</v>
      </c>
      <c r="F999" s="2" t="s">
        <v>3945</v>
      </c>
      <c r="G999" s="2" t="s">
        <v>3946</v>
      </c>
      <c r="H999" s="2" t="s">
        <v>3947</v>
      </c>
      <c r="I999" s="2" t="s">
        <v>26</v>
      </c>
      <c r="J999" s="2" t="s">
        <v>27</v>
      </c>
      <c r="K999" s="2" t="s">
        <v>28</v>
      </c>
      <c r="L999" s="2" t="s">
        <v>29</v>
      </c>
      <c r="M999" s="2" t="s">
        <v>29</v>
      </c>
      <c r="N999" s="2" t="s">
        <v>29</v>
      </c>
      <c r="O999" s="2" t="s">
        <v>29</v>
      </c>
      <c r="P999" s="2" t="s">
        <v>408</v>
      </c>
      <c r="Q999" s="4" t="str">
        <f>HYPERLINK("http://weibo.com/7488579855/Nmd8Yp6EK")</f>
        <v>http://weibo.com/7488579855/Nmd8Yp6EK</v>
      </c>
      <c r="R999" s="3" t="s">
        <v>3943</v>
      </c>
      <c r="S999" s="2" t="s">
        <v>31</v>
      </c>
      <c r="T999" t="s">
        <v>32</v>
      </c>
    </row>
    <row r="1000" ht="23" customHeight="1" spans="1:20">
      <c r="A1000" s="2">
        <v>999</v>
      </c>
      <c r="B1000" s="3" t="s">
        <v>3948</v>
      </c>
      <c r="C1000" s="2" t="s">
        <v>3949</v>
      </c>
      <c r="D1000" s="2" t="s">
        <v>21</v>
      </c>
      <c r="E1000" s="2" t="s">
        <v>22</v>
      </c>
      <c r="F1000" s="2" t="s">
        <v>3950</v>
      </c>
      <c r="G1000" s="2" t="s">
        <v>3951</v>
      </c>
      <c r="H1000" s="2" t="s">
        <v>486</v>
      </c>
      <c r="I1000" s="2" t="s">
        <v>26</v>
      </c>
      <c r="J1000" s="2" t="s">
        <v>27</v>
      </c>
      <c r="K1000" s="2" t="s">
        <v>28</v>
      </c>
      <c r="L1000" s="2" t="s">
        <v>29</v>
      </c>
      <c r="M1000" s="2" t="s">
        <v>29</v>
      </c>
      <c r="N1000" s="2" t="s">
        <v>29</v>
      </c>
      <c r="O1000" s="2" t="s">
        <v>29</v>
      </c>
      <c r="P1000" s="2" t="s">
        <v>29</v>
      </c>
      <c r="Q1000" s="4" t="str">
        <f>HYPERLINK("http://weibo.com/7825604035/Nmd8wn2bF")</f>
        <v>http://weibo.com/7825604035/Nmd8wn2bF</v>
      </c>
      <c r="R1000" s="3" t="s">
        <v>3948</v>
      </c>
      <c r="S1000" s="2" t="s">
        <v>31</v>
      </c>
      <c r="T1000" t="s">
        <v>32</v>
      </c>
    </row>
    <row r="1001" ht="23" customHeight="1" spans="1:20">
      <c r="A1001" s="2">
        <v>1000</v>
      </c>
      <c r="B1001" s="3" t="s">
        <v>3952</v>
      </c>
      <c r="C1001" s="2" t="s">
        <v>3953</v>
      </c>
      <c r="D1001" s="2" t="s">
        <v>21</v>
      </c>
      <c r="E1001" s="2" t="s">
        <v>22</v>
      </c>
      <c r="F1001" s="2" t="s">
        <v>3954</v>
      </c>
      <c r="G1001" s="2" t="s">
        <v>3955</v>
      </c>
      <c r="H1001" s="2" t="s">
        <v>255</v>
      </c>
      <c r="I1001" s="2" t="s">
        <v>26</v>
      </c>
      <c r="J1001" s="2" t="s">
        <v>27</v>
      </c>
      <c r="K1001" s="2" t="s">
        <v>28</v>
      </c>
      <c r="L1001" s="2" t="s">
        <v>29</v>
      </c>
      <c r="M1001" s="2" t="s">
        <v>29</v>
      </c>
      <c r="N1001" s="2" t="s">
        <v>29</v>
      </c>
      <c r="O1001" s="2" t="s">
        <v>29</v>
      </c>
      <c r="P1001" s="2" t="s">
        <v>66</v>
      </c>
      <c r="Q1001" s="4" t="str">
        <f>HYPERLINK("http://weibo.com/6502045373/Nmd7WBE93")</f>
        <v>http://weibo.com/6502045373/Nmd7WBE93</v>
      </c>
      <c r="R1001" s="3" t="s">
        <v>3952</v>
      </c>
      <c r="S1001" s="2" t="s">
        <v>31</v>
      </c>
      <c r="T1001" t="s">
        <v>32</v>
      </c>
    </row>
    <row r="1002" ht="23" customHeight="1" spans="1:20">
      <c r="A1002" s="2">
        <v>1001</v>
      </c>
      <c r="B1002" s="3" t="s">
        <v>2401</v>
      </c>
      <c r="C1002" s="2" t="s">
        <v>3956</v>
      </c>
      <c r="D1002" s="2" t="s">
        <v>21</v>
      </c>
      <c r="E1002" s="2" t="s">
        <v>22</v>
      </c>
      <c r="F1002" s="2" t="s">
        <v>3957</v>
      </c>
      <c r="G1002" s="2" t="s">
        <v>3958</v>
      </c>
      <c r="H1002" s="2" t="s">
        <v>97</v>
      </c>
      <c r="I1002" s="2" t="s">
        <v>26</v>
      </c>
      <c r="J1002" s="2" t="s">
        <v>27</v>
      </c>
      <c r="K1002" s="2" t="s">
        <v>28</v>
      </c>
      <c r="L1002" s="2" t="s">
        <v>29</v>
      </c>
      <c r="M1002" s="2" t="s">
        <v>29</v>
      </c>
      <c r="N1002" s="2" t="s">
        <v>29</v>
      </c>
      <c r="O1002" s="2" t="s">
        <v>29</v>
      </c>
      <c r="P1002" s="2" t="s">
        <v>3959</v>
      </c>
      <c r="Q1002" s="4" t="str">
        <f>HYPERLINK("http://weibo.com/2875462330/Nmd7gpJQb")</f>
        <v>http://weibo.com/2875462330/Nmd7gpJQb</v>
      </c>
      <c r="R1002" s="3" t="s">
        <v>2401</v>
      </c>
      <c r="S1002" s="2" t="s">
        <v>31</v>
      </c>
      <c r="T1002" t="s">
        <v>32</v>
      </c>
    </row>
    <row r="1003" ht="23" customHeight="1" spans="1:20">
      <c r="A1003" s="2">
        <v>1002</v>
      </c>
      <c r="B1003" s="3" t="s">
        <v>3960</v>
      </c>
      <c r="C1003" s="2" t="s">
        <v>3961</v>
      </c>
      <c r="D1003" s="2" t="s">
        <v>21</v>
      </c>
      <c r="E1003" s="2" t="s">
        <v>22</v>
      </c>
      <c r="F1003" s="2" t="s">
        <v>3962</v>
      </c>
      <c r="G1003" s="2" t="s">
        <v>3963</v>
      </c>
      <c r="H1003" s="2" t="s">
        <v>65</v>
      </c>
      <c r="I1003" s="2" t="s">
        <v>26</v>
      </c>
      <c r="J1003" s="2" t="s">
        <v>27</v>
      </c>
      <c r="K1003" s="2" t="s">
        <v>28</v>
      </c>
      <c r="L1003" s="2" t="s">
        <v>29</v>
      </c>
      <c r="M1003" s="2" t="s">
        <v>29</v>
      </c>
      <c r="N1003" s="2" t="s">
        <v>29</v>
      </c>
      <c r="O1003" s="2" t="s">
        <v>29</v>
      </c>
      <c r="P1003" s="2" t="s">
        <v>3260</v>
      </c>
      <c r="Q1003" s="4" t="str">
        <f>HYPERLINK("http://weibo.com/6036066784/Nmd7cwZeM")</f>
        <v>http://weibo.com/6036066784/Nmd7cwZeM</v>
      </c>
      <c r="R1003" s="3" t="s">
        <v>3960</v>
      </c>
      <c r="S1003" s="2" t="s">
        <v>31</v>
      </c>
      <c r="T1003" t="s">
        <v>32</v>
      </c>
    </row>
    <row r="1004" ht="23" customHeight="1" spans="1:20">
      <c r="A1004" s="2">
        <v>1003</v>
      </c>
      <c r="B1004" s="3" t="s">
        <v>3964</v>
      </c>
      <c r="C1004" s="2" t="s">
        <v>3965</v>
      </c>
      <c r="D1004" s="2" t="s">
        <v>21</v>
      </c>
      <c r="E1004" s="2" t="s">
        <v>22</v>
      </c>
      <c r="F1004" s="2" t="s">
        <v>3962</v>
      </c>
      <c r="G1004" s="2" t="s">
        <v>3963</v>
      </c>
      <c r="H1004" s="2" t="s">
        <v>65</v>
      </c>
      <c r="I1004" s="2" t="s">
        <v>26</v>
      </c>
      <c r="J1004" s="2" t="s">
        <v>27</v>
      </c>
      <c r="K1004" s="2" t="s">
        <v>28</v>
      </c>
      <c r="L1004" s="2" t="s">
        <v>29</v>
      </c>
      <c r="M1004" s="2" t="s">
        <v>29</v>
      </c>
      <c r="N1004" s="2" t="s">
        <v>29</v>
      </c>
      <c r="O1004" s="2" t="s">
        <v>29</v>
      </c>
      <c r="P1004" s="2" t="s">
        <v>3260</v>
      </c>
      <c r="Q1004" s="4" t="str">
        <f>HYPERLINK("http://weibo.com/6036066784/Nmd735QFl")</f>
        <v>http://weibo.com/6036066784/Nmd735QFl</v>
      </c>
      <c r="R1004" s="3" t="s">
        <v>3964</v>
      </c>
      <c r="S1004" s="2" t="s">
        <v>31</v>
      </c>
      <c r="T1004" t="s">
        <v>32</v>
      </c>
    </row>
    <row r="1005" ht="23" customHeight="1" spans="1:20">
      <c r="A1005" s="2">
        <v>1004</v>
      </c>
      <c r="B1005" s="3" t="s">
        <v>3966</v>
      </c>
      <c r="C1005" s="2" t="s">
        <v>3967</v>
      </c>
      <c r="D1005" s="2" t="s">
        <v>21</v>
      </c>
      <c r="E1005" s="2" t="s">
        <v>22</v>
      </c>
      <c r="F1005" s="2" t="s">
        <v>3968</v>
      </c>
      <c r="G1005" s="2" t="s">
        <v>3969</v>
      </c>
      <c r="H1005" s="2" t="s">
        <v>91</v>
      </c>
      <c r="I1005" s="2" t="s">
        <v>26</v>
      </c>
      <c r="J1005" s="2" t="s">
        <v>27</v>
      </c>
      <c r="K1005" s="2" t="s">
        <v>28</v>
      </c>
      <c r="L1005" s="2" t="s">
        <v>29</v>
      </c>
      <c r="M1005" s="2" t="s">
        <v>29</v>
      </c>
      <c r="N1005" s="2" t="s">
        <v>29</v>
      </c>
      <c r="O1005" s="2" t="s">
        <v>29</v>
      </c>
      <c r="P1005" s="2" t="s">
        <v>950</v>
      </c>
      <c r="Q1005" s="4" t="str">
        <f>HYPERLINK("http://weibo.com/7852256636/Nmd6Nq1UN")</f>
        <v>http://weibo.com/7852256636/Nmd6Nq1UN</v>
      </c>
      <c r="R1005" s="3" t="s">
        <v>3966</v>
      </c>
      <c r="S1005" s="2" t="s">
        <v>31</v>
      </c>
      <c r="T1005" t="s">
        <v>32</v>
      </c>
    </row>
    <row r="1006" ht="23" customHeight="1" spans="1:20">
      <c r="A1006" s="2">
        <v>1005</v>
      </c>
      <c r="B1006" s="3" t="s">
        <v>3970</v>
      </c>
      <c r="C1006" s="2" t="s">
        <v>3971</v>
      </c>
      <c r="D1006" s="2" t="s">
        <v>35</v>
      </c>
      <c r="E1006" s="2" t="s">
        <v>22</v>
      </c>
      <c r="F1006" s="2" t="s">
        <v>3972</v>
      </c>
      <c r="G1006" s="2" t="s">
        <v>3973</v>
      </c>
      <c r="H1006" s="2" t="s">
        <v>3974</v>
      </c>
      <c r="I1006" s="2" t="s">
        <v>26</v>
      </c>
      <c r="J1006" s="2" t="s">
        <v>27</v>
      </c>
      <c r="K1006" s="2" t="s">
        <v>28</v>
      </c>
      <c r="L1006" s="2" t="s">
        <v>29</v>
      </c>
      <c r="M1006" s="2" t="s">
        <v>29</v>
      </c>
      <c r="N1006" s="2" t="s">
        <v>29</v>
      </c>
      <c r="O1006" s="2" t="s">
        <v>29</v>
      </c>
      <c r="P1006" s="2" t="s">
        <v>56</v>
      </c>
      <c r="Q1006" s="4" t="str">
        <f>HYPERLINK("http://weibo.com/7708997454/Nmd6G0LBi")</f>
        <v>http://weibo.com/7708997454/Nmd6G0LBi</v>
      </c>
      <c r="R1006" s="3" t="s">
        <v>3970</v>
      </c>
      <c r="S1006" s="2" t="s">
        <v>31</v>
      </c>
      <c r="T1006" t="s">
        <v>32</v>
      </c>
    </row>
    <row r="1007" ht="23" customHeight="1" spans="1:20">
      <c r="A1007" s="2">
        <v>1006</v>
      </c>
      <c r="B1007" s="3" t="s">
        <v>115</v>
      </c>
      <c r="C1007" s="2" t="s">
        <v>3975</v>
      </c>
      <c r="D1007" s="2" t="s">
        <v>35</v>
      </c>
      <c r="E1007" s="2" t="s">
        <v>22</v>
      </c>
      <c r="F1007" s="2" t="s">
        <v>3976</v>
      </c>
      <c r="G1007" s="2" t="s">
        <v>3977</v>
      </c>
      <c r="H1007" s="2" t="s">
        <v>25</v>
      </c>
      <c r="I1007" s="2" t="s">
        <v>26</v>
      </c>
      <c r="J1007" s="2" t="s">
        <v>27</v>
      </c>
      <c r="K1007" s="2" t="s">
        <v>28</v>
      </c>
      <c r="L1007" s="2" t="s">
        <v>29</v>
      </c>
      <c r="M1007" s="2" t="s">
        <v>29</v>
      </c>
      <c r="N1007" s="2" t="s">
        <v>29</v>
      </c>
      <c r="O1007" s="2" t="s">
        <v>29</v>
      </c>
      <c r="P1007" s="2" t="s">
        <v>1011</v>
      </c>
      <c r="Q1007" s="4" t="str">
        <f>HYPERLINK("http://weibo.com/5672643010/Nmd6Ey5kQ")</f>
        <v>http://weibo.com/5672643010/Nmd6Ey5kQ</v>
      </c>
      <c r="R1007" s="3" t="s">
        <v>115</v>
      </c>
      <c r="S1007" s="2" t="s">
        <v>31</v>
      </c>
      <c r="T1007" t="s">
        <v>32</v>
      </c>
    </row>
    <row r="1008" ht="23" customHeight="1" spans="1:20">
      <c r="A1008" s="2">
        <v>1007</v>
      </c>
      <c r="B1008" s="3" t="s">
        <v>194</v>
      </c>
      <c r="C1008" s="2" t="s">
        <v>3978</v>
      </c>
      <c r="D1008" s="2" t="s">
        <v>35</v>
      </c>
      <c r="E1008" s="2" t="s">
        <v>22</v>
      </c>
      <c r="F1008" s="2" t="s">
        <v>3976</v>
      </c>
      <c r="G1008" s="2" t="s">
        <v>3977</v>
      </c>
      <c r="H1008" s="2" t="s">
        <v>25</v>
      </c>
      <c r="I1008" s="2" t="s">
        <v>26</v>
      </c>
      <c r="J1008" s="2" t="s">
        <v>27</v>
      </c>
      <c r="K1008" s="2" t="s">
        <v>28</v>
      </c>
      <c r="L1008" s="2" t="s">
        <v>29</v>
      </c>
      <c r="M1008" s="2" t="s">
        <v>29</v>
      </c>
      <c r="N1008" s="2" t="s">
        <v>29</v>
      </c>
      <c r="O1008" s="2" t="s">
        <v>29</v>
      </c>
      <c r="P1008" s="2" t="s">
        <v>1011</v>
      </c>
      <c r="Q1008" s="4" t="str">
        <f>HYPERLINK("http://weibo.com/5672643010/Nmd6ejACR")</f>
        <v>http://weibo.com/5672643010/Nmd6ejACR</v>
      </c>
      <c r="R1008" s="3" t="s">
        <v>194</v>
      </c>
      <c r="S1008" s="2" t="s">
        <v>31</v>
      </c>
      <c r="T1008" t="s">
        <v>32</v>
      </c>
    </row>
    <row r="1009" ht="23" customHeight="1" spans="1:20">
      <c r="A1009" s="2">
        <v>1008</v>
      </c>
      <c r="B1009" s="3" t="s">
        <v>3979</v>
      </c>
      <c r="C1009" s="2" t="s">
        <v>3980</v>
      </c>
      <c r="D1009" s="2" t="s">
        <v>21</v>
      </c>
      <c r="E1009" s="2" t="s">
        <v>22</v>
      </c>
      <c r="F1009" s="2" t="s">
        <v>3968</v>
      </c>
      <c r="G1009" s="2" t="s">
        <v>3969</v>
      </c>
      <c r="H1009" s="2" t="s">
        <v>91</v>
      </c>
      <c r="I1009" s="2" t="s">
        <v>26</v>
      </c>
      <c r="J1009" s="2" t="s">
        <v>27</v>
      </c>
      <c r="K1009" s="2" t="s">
        <v>28</v>
      </c>
      <c r="L1009" s="2" t="s">
        <v>29</v>
      </c>
      <c r="M1009" s="2" t="s">
        <v>29</v>
      </c>
      <c r="N1009" s="2" t="s">
        <v>29</v>
      </c>
      <c r="O1009" s="2" t="s">
        <v>29</v>
      </c>
      <c r="P1009" s="2" t="s">
        <v>950</v>
      </c>
      <c r="Q1009" s="4" t="str">
        <f>HYPERLINK("http://weibo.com/7852256636/Nmd5LELVb")</f>
        <v>http://weibo.com/7852256636/Nmd5LELVb</v>
      </c>
      <c r="R1009" s="3" t="s">
        <v>3979</v>
      </c>
      <c r="S1009" s="2" t="s">
        <v>31</v>
      </c>
      <c r="T1009" t="s">
        <v>32</v>
      </c>
    </row>
    <row r="1010" ht="23" customHeight="1" spans="1:20">
      <c r="A1010" s="2">
        <v>1009</v>
      </c>
      <c r="B1010" s="3" t="s">
        <v>3981</v>
      </c>
      <c r="C1010" s="2" t="s">
        <v>3982</v>
      </c>
      <c r="D1010" s="2" t="s">
        <v>21</v>
      </c>
      <c r="E1010" s="2" t="s">
        <v>22</v>
      </c>
      <c r="F1010" s="2" t="s">
        <v>3983</v>
      </c>
      <c r="G1010" s="2" t="s">
        <v>3984</v>
      </c>
      <c r="H1010" s="2" t="s">
        <v>143</v>
      </c>
      <c r="I1010" s="2" t="s">
        <v>26</v>
      </c>
      <c r="J1010" s="2" t="s">
        <v>27</v>
      </c>
      <c r="K1010" s="2" t="s">
        <v>28</v>
      </c>
      <c r="L1010" s="2" t="s">
        <v>29</v>
      </c>
      <c r="M1010" s="2" t="s">
        <v>29</v>
      </c>
      <c r="N1010" s="2" t="s">
        <v>29</v>
      </c>
      <c r="O1010" s="2" t="s">
        <v>29</v>
      </c>
      <c r="P1010" s="2" t="s">
        <v>3985</v>
      </c>
      <c r="Q1010" s="4" t="str">
        <f>HYPERLINK("http://weibo.com/2182785670/Nmd50kSd4")</f>
        <v>http://weibo.com/2182785670/Nmd50kSd4</v>
      </c>
      <c r="R1010" s="3" t="s">
        <v>3981</v>
      </c>
      <c r="S1010" s="2" t="s">
        <v>31</v>
      </c>
      <c r="T1010" t="s">
        <v>32</v>
      </c>
    </row>
    <row r="1011" ht="23" customHeight="1" spans="1:20">
      <c r="A1011" s="2">
        <v>1010</v>
      </c>
      <c r="B1011" s="3" t="s">
        <v>51</v>
      </c>
      <c r="C1011" s="2" t="s">
        <v>3986</v>
      </c>
      <c r="D1011" s="2" t="s">
        <v>35</v>
      </c>
      <c r="E1011" s="2" t="s">
        <v>22</v>
      </c>
      <c r="F1011" s="2" t="s">
        <v>3987</v>
      </c>
      <c r="G1011" s="2" t="s">
        <v>3988</v>
      </c>
      <c r="H1011" s="2" t="s">
        <v>38</v>
      </c>
      <c r="I1011" s="2" t="s">
        <v>26</v>
      </c>
      <c r="J1011" s="2" t="s">
        <v>27</v>
      </c>
      <c r="K1011" s="2" t="s">
        <v>28</v>
      </c>
      <c r="L1011" s="2" t="s">
        <v>29</v>
      </c>
      <c r="M1011" s="2" t="s">
        <v>29</v>
      </c>
      <c r="N1011" s="2" t="s">
        <v>29</v>
      </c>
      <c r="O1011" s="2" t="s">
        <v>29</v>
      </c>
      <c r="P1011" s="2" t="s">
        <v>29</v>
      </c>
      <c r="Q1011" s="4" t="str">
        <f>HYPERLINK("http://weibo.com/7564034930/Nmd2RnFVW")</f>
        <v>http://weibo.com/7564034930/Nmd2RnFVW</v>
      </c>
      <c r="R1011" s="3" t="s">
        <v>51</v>
      </c>
      <c r="S1011" s="2" t="s">
        <v>31</v>
      </c>
      <c r="T1011" t="s">
        <v>32</v>
      </c>
    </row>
    <row r="1012" ht="23" customHeight="1" spans="1:20">
      <c r="A1012" s="2">
        <v>1011</v>
      </c>
      <c r="B1012" s="3" t="s">
        <v>46</v>
      </c>
      <c r="C1012" s="2" t="s">
        <v>3989</v>
      </c>
      <c r="D1012" s="2" t="s">
        <v>35</v>
      </c>
      <c r="E1012" s="2" t="s">
        <v>22</v>
      </c>
      <c r="F1012" s="2" t="s">
        <v>3990</v>
      </c>
      <c r="G1012" s="2" t="s">
        <v>3991</v>
      </c>
      <c r="H1012" s="2" t="s">
        <v>44</v>
      </c>
      <c r="I1012" s="2" t="s">
        <v>26</v>
      </c>
      <c r="J1012" s="2" t="s">
        <v>27</v>
      </c>
      <c r="K1012" s="2" t="s">
        <v>28</v>
      </c>
      <c r="L1012" s="2" t="s">
        <v>29</v>
      </c>
      <c r="M1012" s="2" t="s">
        <v>29</v>
      </c>
      <c r="N1012" s="2" t="s">
        <v>29</v>
      </c>
      <c r="O1012" s="2" t="s">
        <v>29</v>
      </c>
      <c r="P1012" s="2" t="s">
        <v>1016</v>
      </c>
      <c r="Q1012" s="4" t="str">
        <f>HYPERLINK("http://weibo.com/7719542713/Nmd2moi2h")</f>
        <v>http://weibo.com/7719542713/Nmd2moi2h</v>
      </c>
      <c r="R1012" s="3" t="s">
        <v>46</v>
      </c>
      <c r="S1012" s="2" t="s">
        <v>31</v>
      </c>
      <c r="T1012" t="s">
        <v>32</v>
      </c>
    </row>
    <row r="1013" ht="23" customHeight="1" spans="1:20">
      <c r="A1013" s="2">
        <v>1012</v>
      </c>
      <c r="B1013" s="3" t="s">
        <v>46</v>
      </c>
      <c r="C1013" s="2" t="s">
        <v>3992</v>
      </c>
      <c r="D1013" s="2" t="s">
        <v>35</v>
      </c>
      <c r="E1013" s="2" t="s">
        <v>22</v>
      </c>
      <c r="F1013" s="2" t="s">
        <v>3993</v>
      </c>
      <c r="G1013" s="2" t="s">
        <v>3994</v>
      </c>
      <c r="H1013" s="2" t="s">
        <v>38</v>
      </c>
      <c r="I1013" s="2" t="s">
        <v>26</v>
      </c>
      <c r="J1013" s="2" t="s">
        <v>27</v>
      </c>
      <c r="K1013" s="2" t="s">
        <v>28</v>
      </c>
      <c r="L1013" s="2" t="s">
        <v>29</v>
      </c>
      <c r="M1013" s="2" t="s">
        <v>29</v>
      </c>
      <c r="N1013" s="2" t="s">
        <v>29</v>
      </c>
      <c r="O1013" s="2" t="s">
        <v>29</v>
      </c>
      <c r="P1013" s="2" t="s">
        <v>3995</v>
      </c>
      <c r="Q1013" s="4" t="str">
        <f>HYPERLINK("http://weibo.com/5593816195/NmcYXDHw6")</f>
        <v>http://weibo.com/5593816195/NmcYXDHw6</v>
      </c>
      <c r="R1013" s="3" t="s">
        <v>46</v>
      </c>
      <c r="S1013" s="2" t="s">
        <v>31</v>
      </c>
      <c r="T1013" t="s">
        <v>32</v>
      </c>
    </row>
    <row r="1014" ht="23" customHeight="1" spans="1:20">
      <c r="A1014" s="2">
        <v>1013</v>
      </c>
      <c r="B1014" s="3" t="s">
        <v>3996</v>
      </c>
      <c r="C1014" s="2" t="s">
        <v>3997</v>
      </c>
      <c r="D1014" s="2" t="s">
        <v>21</v>
      </c>
      <c r="E1014" s="2" t="s">
        <v>22</v>
      </c>
      <c r="F1014" s="2" t="s">
        <v>3998</v>
      </c>
      <c r="G1014" s="2" t="s">
        <v>3999</v>
      </c>
      <c r="H1014" s="2" t="s">
        <v>255</v>
      </c>
      <c r="I1014" s="2" t="s">
        <v>26</v>
      </c>
      <c r="J1014" s="2" t="s">
        <v>27</v>
      </c>
      <c r="K1014" s="2" t="s">
        <v>28</v>
      </c>
      <c r="L1014" s="2" t="s">
        <v>29</v>
      </c>
      <c r="M1014" s="2" t="s">
        <v>29</v>
      </c>
      <c r="N1014" s="2" t="s">
        <v>29</v>
      </c>
      <c r="O1014" s="2" t="s">
        <v>29</v>
      </c>
      <c r="P1014" s="2" t="s">
        <v>2183</v>
      </c>
      <c r="Q1014" s="4" t="str">
        <f>HYPERLINK("http://weibo.com/3343547732/NmcWOr6Ao")</f>
        <v>http://weibo.com/3343547732/NmcWOr6Ao</v>
      </c>
      <c r="R1014" s="3" t="s">
        <v>3996</v>
      </c>
      <c r="S1014" s="2" t="s">
        <v>31</v>
      </c>
      <c r="T1014" t="s">
        <v>32</v>
      </c>
    </row>
    <row r="1015" ht="23" customHeight="1" spans="1:20">
      <c r="A1015" s="2">
        <v>1014</v>
      </c>
      <c r="B1015" s="3" t="s">
        <v>185</v>
      </c>
      <c r="C1015" s="2" t="s">
        <v>4000</v>
      </c>
      <c r="D1015" s="2" t="s">
        <v>35</v>
      </c>
      <c r="E1015" s="2" t="s">
        <v>22</v>
      </c>
      <c r="F1015" s="2" t="s">
        <v>4001</v>
      </c>
      <c r="G1015" s="2" t="s">
        <v>4002</v>
      </c>
      <c r="H1015" s="2" t="s">
        <v>235</v>
      </c>
      <c r="I1015" s="2" t="s">
        <v>26</v>
      </c>
      <c r="J1015" s="2" t="s">
        <v>27</v>
      </c>
      <c r="K1015" s="2" t="s">
        <v>28</v>
      </c>
      <c r="L1015" s="2" t="s">
        <v>29</v>
      </c>
      <c r="M1015" s="2" t="s">
        <v>29</v>
      </c>
      <c r="N1015" s="2" t="s">
        <v>29</v>
      </c>
      <c r="O1015" s="2" t="s">
        <v>29</v>
      </c>
      <c r="P1015" s="2" t="s">
        <v>29</v>
      </c>
      <c r="Q1015" s="4" t="str">
        <f>HYPERLINK("http://weibo.com/7593499687/NmcWmlJyZ")</f>
        <v>http://weibo.com/7593499687/NmcWmlJyZ</v>
      </c>
      <c r="R1015" s="3" t="s">
        <v>185</v>
      </c>
      <c r="S1015" s="2" t="s">
        <v>31</v>
      </c>
      <c r="T1015" t="s">
        <v>32</v>
      </c>
    </row>
    <row r="1016" ht="23" customHeight="1" spans="1:20">
      <c r="A1016" s="2">
        <v>1015</v>
      </c>
      <c r="B1016" s="3" t="s">
        <v>4003</v>
      </c>
      <c r="C1016" s="2" t="s">
        <v>4004</v>
      </c>
      <c r="D1016" s="2" t="s">
        <v>21</v>
      </c>
      <c r="E1016" s="2" t="s">
        <v>22</v>
      </c>
      <c r="F1016" s="2" t="s">
        <v>4005</v>
      </c>
      <c r="G1016" s="2" t="s">
        <v>4006</v>
      </c>
      <c r="H1016" s="2" t="s">
        <v>423</v>
      </c>
      <c r="I1016" s="2" t="s">
        <v>26</v>
      </c>
      <c r="J1016" s="2" t="s">
        <v>27</v>
      </c>
      <c r="K1016" s="2" t="s">
        <v>28</v>
      </c>
      <c r="L1016" s="2" t="s">
        <v>29</v>
      </c>
      <c r="M1016" s="2" t="s">
        <v>29</v>
      </c>
      <c r="N1016" s="2" t="s">
        <v>29</v>
      </c>
      <c r="O1016" s="2" t="s">
        <v>29</v>
      </c>
      <c r="P1016" s="2" t="s">
        <v>4007</v>
      </c>
      <c r="Q1016" s="4" t="str">
        <f>HYPERLINK("http://weibo.com/1869993431/NmcVketJ1")</f>
        <v>http://weibo.com/1869993431/NmcVketJ1</v>
      </c>
      <c r="R1016" s="3" t="s">
        <v>4003</v>
      </c>
      <c r="S1016" s="2" t="s">
        <v>31</v>
      </c>
      <c r="T1016" t="s">
        <v>32</v>
      </c>
    </row>
    <row r="1017" ht="23" customHeight="1" spans="1:20">
      <c r="A1017" s="2">
        <v>1016</v>
      </c>
      <c r="B1017" s="3" t="s">
        <v>4008</v>
      </c>
      <c r="C1017" s="2" t="s">
        <v>4009</v>
      </c>
      <c r="D1017" s="2" t="s">
        <v>21</v>
      </c>
      <c r="E1017" s="2" t="s">
        <v>22</v>
      </c>
      <c r="F1017" s="2" t="s">
        <v>4010</v>
      </c>
      <c r="G1017" s="2" t="s">
        <v>4011</v>
      </c>
      <c r="H1017" s="2" t="s">
        <v>38</v>
      </c>
      <c r="I1017" s="2" t="s">
        <v>26</v>
      </c>
      <c r="J1017" s="2" t="s">
        <v>27</v>
      </c>
      <c r="K1017" s="2" t="s">
        <v>28</v>
      </c>
      <c r="L1017" s="2" t="s">
        <v>29</v>
      </c>
      <c r="M1017" s="2" t="s">
        <v>29</v>
      </c>
      <c r="N1017" s="2" t="s">
        <v>29</v>
      </c>
      <c r="O1017" s="2" t="s">
        <v>29</v>
      </c>
      <c r="P1017" s="2" t="s">
        <v>193</v>
      </c>
      <c r="Q1017" s="4" t="str">
        <f>HYPERLINK("http://weibo.com/7762302396/NmcUOvKKs")</f>
        <v>http://weibo.com/7762302396/NmcUOvKKs</v>
      </c>
      <c r="R1017" s="3" t="s">
        <v>4008</v>
      </c>
      <c r="S1017" s="2" t="s">
        <v>31</v>
      </c>
      <c r="T1017" t="s">
        <v>32</v>
      </c>
    </row>
    <row r="1018" ht="23" customHeight="1" spans="1:20">
      <c r="A1018" s="2">
        <v>1017</v>
      </c>
      <c r="B1018" s="3" t="s">
        <v>4012</v>
      </c>
      <c r="C1018" s="2" t="s">
        <v>4013</v>
      </c>
      <c r="D1018" s="2" t="s">
        <v>35</v>
      </c>
      <c r="E1018" s="2" t="s">
        <v>22</v>
      </c>
      <c r="F1018" s="2" t="s">
        <v>4014</v>
      </c>
      <c r="G1018" s="2" t="s">
        <v>4015</v>
      </c>
      <c r="H1018" s="2" t="s">
        <v>97</v>
      </c>
      <c r="I1018" s="2" t="s">
        <v>26</v>
      </c>
      <c r="J1018" s="2" t="s">
        <v>27</v>
      </c>
      <c r="K1018" s="2" t="s">
        <v>28</v>
      </c>
      <c r="L1018" s="2" t="s">
        <v>29</v>
      </c>
      <c r="M1018" s="2" t="s">
        <v>29</v>
      </c>
      <c r="N1018" s="2" t="s">
        <v>29</v>
      </c>
      <c r="O1018" s="2" t="s">
        <v>29</v>
      </c>
      <c r="P1018" s="2" t="s">
        <v>76</v>
      </c>
      <c r="Q1018" s="4" t="str">
        <f>HYPERLINK("http://weibo.com/2243539261/NmcSWc0Eu")</f>
        <v>http://weibo.com/2243539261/NmcSWc0Eu</v>
      </c>
      <c r="R1018" s="3" t="s">
        <v>4012</v>
      </c>
      <c r="S1018" s="2" t="s">
        <v>31</v>
      </c>
      <c r="T1018" t="s">
        <v>32</v>
      </c>
    </row>
    <row r="1019" ht="23" customHeight="1" spans="1:20">
      <c r="A1019" s="2">
        <v>1018</v>
      </c>
      <c r="B1019" s="3" t="s">
        <v>4016</v>
      </c>
      <c r="C1019" s="2" t="s">
        <v>4017</v>
      </c>
      <c r="D1019" s="2" t="s">
        <v>35</v>
      </c>
      <c r="E1019" s="2" t="s">
        <v>22</v>
      </c>
      <c r="F1019" s="2" t="s">
        <v>4018</v>
      </c>
      <c r="G1019" s="2" t="s">
        <v>4019</v>
      </c>
      <c r="H1019" s="2" t="s">
        <v>376</v>
      </c>
      <c r="I1019" s="2" t="s">
        <v>26</v>
      </c>
      <c r="J1019" s="2" t="s">
        <v>27</v>
      </c>
      <c r="K1019" s="2" t="s">
        <v>28</v>
      </c>
      <c r="L1019" s="2" t="s">
        <v>29</v>
      </c>
      <c r="M1019" s="2" t="s">
        <v>29</v>
      </c>
      <c r="N1019" s="2" t="s">
        <v>29</v>
      </c>
      <c r="O1019" s="2" t="s">
        <v>29</v>
      </c>
      <c r="P1019" s="2" t="s">
        <v>333</v>
      </c>
      <c r="Q1019" s="4" t="str">
        <f>HYPERLINK("http://weibo.com/7383672487/NmcRsfSM4")</f>
        <v>http://weibo.com/7383672487/NmcRsfSM4</v>
      </c>
      <c r="R1019" s="3" t="s">
        <v>4016</v>
      </c>
      <c r="S1019" s="2" t="s">
        <v>31</v>
      </c>
      <c r="T1019" t="s">
        <v>32</v>
      </c>
    </row>
    <row r="1020" ht="23" customHeight="1" spans="1:20">
      <c r="A1020" s="2">
        <v>1019</v>
      </c>
      <c r="B1020" s="3" t="s">
        <v>185</v>
      </c>
      <c r="C1020" s="2" t="s">
        <v>4020</v>
      </c>
      <c r="D1020" s="2" t="s">
        <v>35</v>
      </c>
      <c r="E1020" s="2" t="s">
        <v>22</v>
      </c>
      <c r="F1020" s="2" t="s">
        <v>4021</v>
      </c>
      <c r="G1020" s="2" t="s">
        <v>4022</v>
      </c>
      <c r="H1020" s="2" t="s">
        <v>351</v>
      </c>
      <c r="I1020" s="2" t="s">
        <v>26</v>
      </c>
      <c r="J1020" s="2" t="s">
        <v>27</v>
      </c>
      <c r="K1020" s="2" t="s">
        <v>28</v>
      </c>
      <c r="L1020" s="2" t="s">
        <v>29</v>
      </c>
      <c r="M1020" s="2" t="s">
        <v>29</v>
      </c>
      <c r="N1020" s="2" t="s">
        <v>29</v>
      </c>
      <c r="O1020" s="2" t="s">
        <v>29</v>
      </c>
      <c r="P1020" s="2" t="s">
        <v>3878</v>
      </c>
      <c r="Q1020" s="4" t="str">
        <f>HYPERLINK("http://weibo.com/5678768079/NmcRbswNI")</f>
        <v>http://weibo.com/5678768079/NmcRbswNI</v>
      </c>
      <c r="R1020" s="3" t="s">
        <v>185</v>
      </c>
      <c r="S1020" s="2" t="s">
        <v>31</v>
      </c>
      <c r="T1020" t="s">
        <v>32</v>
      </c>
    </row>
    <row r="1021" ht="23" customHeight="1" spans="1:20">
      <c r="A1021" s="2">
        <v>1020</v>
      </c>
      <c r="B1021" s="3" t="s">
        <v>359</v>
      </c>
      <c r="C1021" s="2" t="s">
        <v>4023</v>
      </c>
      <c r="D1021" s="2" t="s">
        <v>35</v>
      </c>
      <c r="E1021" s="2" t="s">
        <v>22</v>
      </c>
      <c r="F1021" s="2" t="s">
        <v>4024</v>
      </c>
      <c r="G1021" s="2" t="s">
        <v>4025</v>
      </c>
      <c r="H1021" s="2" t="s">
        <v>235</v>
      </c>
      <c r="I1021" s="2" t="s">
        <v>26</v>
      </c>
      <c r="J1021" s="2" t="s">
        <v>27</v>
      </c>
      <c r="K1021" s="2" t="s">
        <v>28</v>
      </c>
      <c r="L1021" s="2" t="s">
        <v>29</v>
      </c>
      <c r="M1021" s="2" t="s">
        <v>29</v>
      </c>
      <c r="N1021" s="2" t="s">
        <v>29</v>
      </c>
      <c r="O1021" s="2" t="s">
        <v>29</v>
      </c>
      <c r="P1021" s="2" t="s">
        <v>3209</v>
      </c>
      <c r="Q1021" s="4" t="str">
        <f>HYPERLINK("http://weibo.com/3094747000/NmcR21nEg")</f>
        <v>http://weibo.com/3094747000/NmcR21nEg</v>
      </c>
      <c r="R1021" s="3" t="s">
        <v>359</v>
      </c>
      <c r="S1021" s="2" t="s">
        <v>31</v>
      </c>
      <c r="T1021" t="s">
        <v>32</v>
      </c>
    </row>
    <row r="1022" ht="23" customHeight="1" spans="1:20">
      <c r="A1022" s="2">
        <v>1021</v>
      </c>
      <c r="B1022" s="3" t="s">
        <v>4026</v>
      </c>
      <c r="C1022" s="2" t="s">
        <v>4027</v>
      </c>
      <c r="D1022" s="2" t="s">
        <v>21</v>
      </c>
      <c r="E1022" s="2" t="s">
        <v>22</v>
      </c>
      <c r="F1022" s="2" t="s">
        <v>4028</v>
      </c>
      <c r="G1022" s="2" t="s">
        <v>4029</v>
      </c>
      <c r="H1022" s="2" t="s">
        <v>128</v>
      </c>
      <c r="I1022" s="2" t="s">
        <v>26</v>
      </c>
      <c r="J1022" s="2" t="s">
        <v>27</v>
      </c>
      <c r="K1022" s="2" t="s">
        <v>28</v>
      </c>
      <c r="L1022" s="2" t="s">
        <v>29</v>
      </c>
      <c r="M1022" s="2" t="s">
        <v>29</v>
      </c>
      <c r="N1022" s="2" t="s">
        <v>29</v>
      </c>
      <c r="O1022" s="2" t="s">
        <v>29</v>
      </c>
      <c r="P1022" s="2" t="s">
        <v>4030</v>
      </c>
      <c r="Q1022" s="4" t="str">
        <f>HYPERLINK("http://weibo.com/7832651770/NmcQ5n17D")</f>
        <v>http://weibo.com/7832651770/NmcQ5n17D</v>
      </c>
      <c r="R1022" s="3" t="s">
        <v>4026</v>
      </c>
      <c r="S1022" s="2" t="s">
        <v>31</v>
      </c>
      <c r="T1022" t="s">
        <v>32</v>
      </c>
    </row>
    <row r="1023" ht="23" customHeight="1" spans="1:20">
      <c r="A1023" s="2">
        <v>1022</v>
      </c>
      <c r="B1023" s="3" t="s">
        <v>4031</v>
      </c>
      <c r="C1023" s="2" t="s">
        <v>4032</v>
      </c>
      <c r="D1023" s="2" t="s">
        <v>21</v>
      </c>
      <c r="E1023" s="2" t="s">
        <v>22</v>
      </c>
      <c r="F1023" s="2" t="s">
        <v>4033</v>
      </c>
      <c r="G1023" s="2" t="s">
        <v>4034</v>
      </c>
      <c r="H1023" s="2" t="s">
        <v>176</v>
      </c>
      <c r="I1023" s="2" t="s">
        <v>26</v>
      </c>
      <c r="J1023" s="2" t="s">
        <v>27</v>
      </c>
      <c r="K1023" s="2" t="s">
        <v>28</v>
      </c>
      <c r="L1023" s="2" t="s">
        <v>29</v>
      </c>
      <c r="M1023" s="2" t="s">
        <v>29</v>
      </c>
      <c r="N1023" s="2" t="s">
        <v>29</v>
      </c>
      <c r="O1023" s="2" t="s">
        <v>29</v>
      </c>
      <c r="P1023" s="2" t="s">
        <v>4035</v>
      </c>
      <c r="Q1023" s="4" t="str">
        <f>HYPERLINK("http://weibo.com/6470207172/NmcPKtIvn")</f>
        <v>http://weibo.com/6470207172/NmcPKtIvn</v>
      </c>
      <c r="R1023" s="3" t="s">
        <v>4031</v>
      </c>
      <c r="S1023" s="2" t="s">
        <v>31</v>
      </c>
      <c r="T1023" t="s">
        <v>32</v>
      </c>
    </row>
    <row r="1024" ht="23" customHeight="1" spans="1:20">
      <c r="A1024" s="2">
        <v>1023</v>
      </c>
      <c r="B1024" s="3" t="s">
        <v>4036</v>
      </c>
      <c r="C1024" s="2" t="s">
        <v>4037</v>
      </c>
      <c r="D1024" s="2" t="s">
        <v>21</v>
      </c>
      <c r="E1024" s="2" t="s">
        <v>22</v>
      </c>
      <c r="F1024" s="2" t="s">
        <v>4038</v>
      </c>
      <c r="G1024" s="2" t="s">
        <v>4039</v>
      </c>
      <c r="H1024" s="2" t="s">
        <v>128</v>
      </c>
      <c r="I1024" s="2" t="s">
        <v>26</v>
      </c>
      <c r="J1024" s="2" t="s">
        <v>27</v>
      </c>
      <c r="K1024" s="2" t="s">
        <v>28</v>
      </c>
      <c r="L1024" s="2" t="s">
        <v>29</v>
      </c>
      <c r="M1024" s="2" t="s">
        <v>29</v>
      </c>
      <c r="N1024" s="2" t="s">
        <v>29</v>
      </c>
      <c r="O1024" s="2" t="s">
        <v>29</v>
      </c>
      <c r="P1024" s="2" t="s">
        <v>29</v>
      </c>
      <c r="Q1024" s="4" t="str">
        <f>HYPERLINK("http://weibo.com/7699200320/NmcOm8qpd")</f>
        <v>http://weibo.com/7699200320/NmcOm8qpd</v>
      </c>
      <c r="R1024" s="3" t="s">
        <v>4036</v>
      </c>
      <c r="S1024" s="2" t="s">
        <v>31</v>
      </c>
      <c r="T1024" t="s">
        <v>32</v>
      </c>
    </row>
    <row r="1025" ht="23" customHeight="1" spans="1:20">
      <c r="A1025" s="2">
        <v>1024</v>
      </c>
      <c r="B1025" s="3" t="s">
        <v>4040</v>
      </c>
      <c r="C1025" s="2" t="s">
        <v>4041</v>
      </c>
      <c r="D1025" s="2" t="s">
        <v>21</v>
      </c>
      <c r="E1025" s="2" t="s">
        <v>22</v>
      </c>
      <c r="F1025" s="2" t="s">
        <v>4042</v>
      </c>
      <c r="G1025" s="2" t="s">
        <v>4043</v>
      </c>
      <c r="H1025" s="2" t="s">
        <v>38</v>
      </c>
      <c r="I1025" s="2" t="s">
        <v>26</v>
      </c>
      <c r="J1025" s="2" t="s">
        <v>27</v>
      </c>
      <c r="K1025" s="2" t="s">
        <v>28</v>
      </c>
      <c r="L1025" s="2" t="s">
        <v>29</v>
      </c>
      <c r="M1025" s="2" t="s">
        <v>29</v>
      </c>
      <c r="N1025" s="2" t="s">
        <v>29</v>
      </c>
      <c r="O1025" s="2" t="s">
        <v>29</v>
      </c>
      <c r="P1025" s="2" t="s">
        <v>572</v>
      </c>
      <c r="Q1025" s="4" t="str">
        <f>HYPERLINK("http://weibo.com/7645223458/NmcO00YV7")</f>
        <v>http://weibo.com/7645223458/NmcO00YV7</v>
      </c>
      <c r="R1025" s="3" t="s">
        <v>4040</v>
      </c>
      <c r="S1025" s="2" t="s">
        <v>31</v>
      </c>
      <c r="T1025" t="s">
        <v>32</v>
      </c>
    </row>
    <row r="1026" ht="23" customHeight="1" spans="1:20">
      <c r="A1026" s="2">
        <v>1025</v>
      </c>
      <c r="B1026" s="3" t="s">
        <v>185</v>
      </c>
      <c r="C1026" s="2" t="s">
        <v>4044</v>
      </c>
      <c r="D1026" s="2" t="s">
        <v>35</v>
      </c>
      <c r="E1026" s="2" t="s">
        <v>22</v>
      </c>
      <c r="F1026" s="2" t="s">
        <v>4045</v>
      </c>
      <c r="G1026" s="2" t="s">
        <v>4046</v>
      </c>
      <c r="H1026" s="2" t="s">
        <v>376</v>
      </c>
      <c r="I1026" s="2" t="s">
        <v>26</v>
      </c>
      <c r="J1026" s="2" t="s">
        <v>27</v>
      </c>
      <c r="K1026" s="2" t="s">
        <v>28</v>
      </c>
      <c r="L1026" s="2" t="s">
        <v>29</v>
      </c>
      <c r="M1026" s="2" t="s">
        <v>29</v>
      </c>
      <c r="N1026" s="2" t="s">
        <v>29</v>
      </c>
      <c r="O1026" s="2" t="s">
        <v>29</v>
      </c>
      <c r="P1026" s="2" t="s">
        <v>56</v>
      </c>
      <c r="Q1026" s="4" t="str">
        <f>HYPERLINK("http://weibo.com/6104797816/NmcNS1aKJ")</f>
        <v>http://weibo.com/6104797816/NmcNS1aKJ</v>
      </c>
      <c r="R1026" s="3" t="s">
        <v>185</v>
      </c>
      <c r="S1026" s="2" t="s">
        <v>31</v>
      </c>
      <c r="T1026" t="s">
        <v>32</v>
      </c>
    </row>
    <row r="1027" ht="23" customHeight="1" spans="1:20">
      <c r="A1027" s="2">
        <v>1026</v>
      </c>
      <c r="B1027" s="3" t="s">
        <v>57</v>
      </c>
      <c r="C1027" s="2" t="s">
        <v>4047</v>
      </c>
      <c r="D1027" s="2" t="s">
        <v>35</v>
      </c>
      <c r="E1027" s="2" t="s">
        <v>22</v>
      </c>
      <c r="F1027" s="2" t="s">
        <v>4048</v>
      </c>
      <c r="G1027" s="2" t="s">
        <v>4049</v>
      </c>
      <c r="H1027" s="2" t="s">
        <v>44</v>
      </c>
      <c r="I1027" s="2" t="s">
        <v>26</v>
      </c>
      <c r="J1027" s="2" t="s">
        <v>27</v>
      </c>
      <c r="K1027" s="2" t="s">
        <v>28</v>
      </c>
      <c r="L1027" s="2" t="s">
        <v>29</v>
      </c>
      <c r="M1027" s="2" t="s">
        <v>29</v>
      </c>
      <c r="N1027" s="2" t="s">
        <v>29</v>
      </c>
      <c r="O1027" s="2" t="s">
        <v>29</v>
      </c>
      <c r="P1027" s="2" t="s">
        <v>4050</v>
      </c>
      <c r="Q1027" s="4" t="str">
        <f>HYPERLINK("http://weibo.com/5579479932/NmcNClmgo")</f>
        <v>http://weibo.com/5579479932/NmcNClmgo</v>
      </c>
      <c r="R1027" s="3" t="s">
        <v>57</v>
      </c>
      <c r="S1027" s="2" t="s">
        <v>31</v>
      </c>
      <c r="T1027" t="s">
        <v>32</v>
      </c>
    </row>
    <row r="1028" ht="23" customHeight="1" spans="1:20">
      <c r="A1028" s="2">
        <v>1027</v>
      </c>
      <c r="B1028" s="3" t="s">
        <v>383</v>
      </c>
      <c r="C1028" s="2" t="s">
        <v>4051</v>
      </c>
      <c r="D1028" s="2" t="s">
        <v>21</v>
      </c>
      <c r="E1028" s="2" t="s">
        <v>22</v>
      </c>
      <c r="F1028" s="2" t="s">
        <v>4052</v>
      </c>
      <c r="G1028" s="2" t="s">
        <v>4053</v>
      </c>
      <c r="H1028" s="2" t="s">
        <v>80</v>
      </c>
      <c r="I1028" s="2" t="s">
        <v>26</v>
      </c>
      <c r="J1028" s="2" t="s">
        <v>27</v>
      </c>
      <c r="K1028" s="2" t="s">
        <v>28</v>
      </c>
      <c r="L1028" s="2" t="s">
        <v>29</v>
      </c>
      <c r="M1028" s="2" t="s">
        <v>29</v>
      </c>
      <c r="N1028" s="2" t="s">
        <v>29</v>
      </c>
      <c r="O1028" s="2" t="s">
        <v>29</v>
      </c>
      <c r="P1028" s="2" t="s">
        <v>1020</v>
      </c>
      <c r="Q1028" s="4" t="str">
        <f>HYPERLINK("http://weibo.com/7076368148/NmcMW8lGl")</f>
        <v>http://weibo.com/7076368148/NmcMW8lGl</v>
      </c>
      <c r="R1028" s="3" t="s">
        <v>383</v>
      </c>
      <c r="S1028" s="2" t="s">
        <v>31</v>
      </c>
      <c r="T1028" t="s">
        <v>32</v>
      </c>
    </row>
    <row r="1029" ht="23" customHeight="1" spans="1:20">
      <c r="A1029" s="2">
        <v>1028</v>
      </c>
      <c r="B1029" s="3" t="s">
        <v>4054</v>
      </c>
      <c r="C1029" s="2" t="s">
        <v>4055</v>
      </c>
      <c r="D1029" s="2" t="s">
        <v>21</v>
      </c>
      <c r="E1029" s="2" t="s">
        <v>22</v>
      </c>
      <c r="F1029" s="2" t="s">
        <v>4056</v>
      </c>
      <c r="G1029" s="2" t="s">
        <v>4057</v>
      </c>
      <c r="H1029" s="2" t="s">
        <v>103</v>
      </c>
      <c r="I1029" s="2" t="s">
        <v>26</v>
      </c>
      <c r="J1029" s="2" t="s">
        <v>27</v>
      </c>
      <c r="K1029" s="2" t="s">
        <v>28</v>
      </c>
      <c r="L1029" s="2" t="s">
        <v>29</v>
      </c>
      <c r="M1029" s="2" t="s">
        <v>29</v>
      </c>
      <c r="N1029" s="2" t="s">
        <v>29</v>
      </c>
      <c r="O1029" s="2" t="s">
        <v>29</v>
      </c>
      <c r="P1029" s="2" t="s">
        <v>71</v>
      </c>
      <c r="Q1029" s="4" t="str">
        <f>HYPERLINK("http://weibo.com/6276529703/NmcMJ63bQ")</f>
        <v>http://weibo.com/6276529703/NmcMJ63bQ</v>
      </c>
      <c r="R1029" s="3" t="s">
        <v>4054</v>
      </c>
      <c r="S1029" s="2" t="s">
        <v>31</v>
      </c>
      <c r="T1029" t="s">
        <v>32</v>
      </c>
    </row>
    <row r="1030" ht="23" customHeight="1" spans="1:20">
      <c r="A1030" s="2">
        <v>1029</v>
      </c>
      <c r="B1030" s="3" t="s">
        <v>4058</v>
      </c>
      <c r="C1030" s="2" t="s">
        <v>4059</v>
      </c>
      <c r="D1030" s="2" t="s">
        <v>21</v>
      </c>
      <c r="E1030" s="2" t="s">
        <v>22</v>
      </c>
      <c r="F1030" s="2" t="s">
        <v>4060</v>
      </c>
      <c r="G1030" s="2" t="s">
        <v>4061</v>
      </c>
      <c r="H1030" s="2" t="s">
        <v>80</v>
      </c>
      <c r="I1030" s="2" t="s">
        <v>26</v>
      </c>
      <c r="J1030" s="2" t="s">
        <v>27</v>
      </c>
      <c r="K1030" s="2" t="s">
        <v>28</v>
      </c>
      <c r="L1030" s="2" t="s">
        <v>29</v>
      </c>
      <c r="M1030" s="2" t="s">
        <v>29</v>
      </c>
      <c r="N1030" s="2" t="s">
        <v>29</v>
      </c>
      <c r="O1030" s="2" t="s">
        <v>29</v>
      </c>
      <c r="P1030" s="2" t="s">
        <v>319</v>
      </c>
      <c r="Q1030" s="4" t="str">
        <f>HYPERLINK("http://weibo.com/5219152985/NmcMwE3l9")</f>
        <v>http://weibo.com/5219152985/NmcMwE3l9</v>
      </c>
      <c r="R1030" s="3" t="s">
        <v>4058</v>
      </c>
      <c r="S1030" s="2" t="s">
        <v>31</v>
      </c>
      <c r="T1030" t="s">
        <v>32</v>
      </c>
    </row>
    <row r="1031" ht="23" customHeight="1" spans="1:20">
      <c r="A1031" s="2">
        <v>1030</v>
      </c>
      <c r="B1031" s="3" t="s">
        <v>46</v>
      </c>
      <c r="C1031" s="2" t="s">
        <v>4062</v>
      </c>
      <c r="D1031" s="2" t="s">
        <v>35</v>
      </c>
      <c r="E1031" s="2" t="s">
        <v>22</v>
      </c>
      <c r="F1031" s="2" t="s">
        <v>4063</v>
      </c>
      <c r="G1031" s="2" t="s">
        <v>4064</v>
      </c>
      <c r="H1031" s="2" t="s">
        <v>211</v>
      </c>
      <c r="I1031" s="2" t="s">
        <v>26</v>
      </c>
      <c r="J1031" s="2" t="s">
        <v>27</v>
      </c>
      <c r="K1031" s="2" t="s">
        <v>28</v>
      </c>
      <c r="L1031" s="2" t="s">
        <v>29</v>
      </c>
      <c r="M1031" s="2" t="s">
        <v>29</v>
      </c>
      <c r="N1031" s="2" t="s">
        <v>29</v>
      </c>
      <c r="O1031" s="2" t="s">
        <v>29</v>
      </c>
      <c r="P1031" s="2" t="s">
        <v>29</v>
      </c>
      <c r="Q1031" s="4" t="str">
        <f>HYPERLINK("http://weibo.com/7750270154/NmcMb8ft3")</f>
        <v>http://weibo.com/7750270154/NmcMb8ft3</v>
      </c>
      <c r="R1031" s="3" t="s">
        <v>46</v>
      </c>
      <c r="S1031" s="2" t="s">
        <v>31</v>
      </c>
      <c r="T1031" t="s">
        <v>32</v>
      </c>
    </row>
    <row r="1032" ht="23" customHeight="1" spans="1:20">
      <c r="A1032" s="2">
        <v>1031</v>
      </c>
      <c r="B1032" s="3" t="s">
        <v>4065</v>
      </c>
      <c r="C1032" s="2" t="s">
        <v>4066</v>
      </c>
      <c r="D1032" s="2" t="s">
        <v>35</v>
      </c>
      <c r="E1032" s="2" t="s">
        <v>22</v>
      </c>
      <c r="F1032" s="2" t="s">
        <v>4067</v>
      </c>
      <c r="G1032" s="2" t="s">
        <v>4068</v>
      </c>
      <c r="H1032" s="2" t="s">
        <v>423</v>
      </c>
      <c r="I1032" s="2" t="s">
        <v>26</v>
      </c>
      <c r="J1032" s="2" t="s">
        <v>27</v>
      </c>
      <c r="K1032" s="2" t="s">
        <v>28</v>
      </c>
      <c r="L1032" s="2" t="s">
        <v>29</v>
      </c>
      <c r="M1032" s="2" t="s">
        <v>29</v>
      </c>
      <c r="N1032" s="2" t="s">
        <v>29</v>
      </c>
      <c r="O1032" s="2" t="s">
        <v>29</v>
      </c>
      <c r="P1032" s="2" t="s">
        <v>4069</v>
      </c>
      <c r="Q1032" s="4" t="str">
        <f>HYPERLINK("http://weibo.com/1631266060/NmcLL99tE")</f>
        <v>http://weibo.com/1631266060/NmcLL99tE</v>
      </c>
      <c r="R1032" s="3" t="s">
        <v>4065</v>
      </c>
      <c r="S1032" s="2" t="s">
        <v>31</v>
      </c>
      <c r="T1032" t="s">
        <v>32</v>
      </c>
    </row>
    <row r="1033" ht="23" customHeight="1" spans="1:20">
      <c r="A1033" s="2">
        <v>1032</v>
      </c>
      <c r="B1033" s="3" t="s">
        <v>46</v>
      </c>
      <c r="C1033" s="2" t="s">
        <v>4070</v>
      </c>
      <c r="D1033" s="2" t="s">
        <v>35</v>
      </c>
      <c r="E1033" s="2" t="s">
        <v>22</v>
      </c>
      <c r="F1033" s="2" t="s">
        <v>4071</v>
      </c>
      <c r="G1033" s="2" t="s">
        <v>4072</v>
      </c>
      <c r="H1033" s="2" t="s">
        <v>103</v>
      </c>
      <c r="I1033" s="2" t="s">
        <v>26</v>
      </c>
      <c r="J1033" s="2" t="s">
        <v>27</v>
      </c>
      <c r="K1033" s="2" t="s">
        <v>28</v>
      </c>
      <c r="L1033" s="2" t="s">
        <v>29</v>
      </c>
      <c r="M1033" s="2" t="s">
        <v>29</v>
      </c>
      <c r="N1033" s="2" t="s">
        <v>29</v>
      </c>
      <c r="O1033" s="2" t="s">
        <v>29</v>
      </c>
      <c r="P1033" s="2" t="s">
        <v>114</v>
      </c>
      <c r="Q1033" s="4" t="str">
        <f>HYPERLINK("http://weibo.com/7064019154/NmcKHiILr")</f>
        <v>http://weibo.com/7064019154/NmcKHiILr</v>
      </c>
      <c r="R1033" s="3" t="s">
        <v>46</v>
      </c>
      <c r="S1033" s="2" t="s">
        <v>31</v>
      </c>
      <c r="T1033" t="s">
        <v>32</v>
      </c>
    </row>
    <row r="1034" ht="23" customHeight="1" spans="1:20">
      <c r="A1034" s="2">
        <v>1033</v>
      </c>
      <c r="B1034" s="3" t="s">
        <v>4073</v>
      </c>
      <c r="C1034" s="2" t="s">
        <v>4074</v>
      </c>
      <c r="D1034" s="2" t="s">
        <v>35</v>
      </c>
      <c r="E1034" s="2" t="s">
        <v>22</v>
      </c>
      <c r="F1034" s="2" t="s">
        <v>4075</v>
      </c>
      <c r="G1034" s="2" t="s">
        <v>4076</v>
      </c>
      <c r="H1034" s="2" t="s">
        <v>25</v>
      </c>
      <c r="I1034" s="2" t="s">
        <v>26</v>
      </c>
      <c r="J1034" s="2" t="s">
        <v>27</v>
      </c>
      <c r="K1034" s="2" t="s">
        <v>28</v>
      </c>
      <c r="L1034" s="2" t="s">
        <v>29</v>
      </c>
      <c r="M1034" s="2" t="s">
        <v>29</v>
      </c>
      <c r="N1034" s="2" t="s">
        <v>29</v>
      </c>
      <c r="O1034" s="2" t="s">
        <v>29</v>
      </c>
      <c r="P1034" s="2" t="s">
        <v>790</v>
      </c>
      <c r="Q1034" s="4" t="str">
        <f>HYPERLINK("http://weibo.com/1908329153/NmcKqpS8k")</f>
        <v>http://weibo.com/1908329153/NmcKqpS8k</v>
      </c>
      <c r="R1034" s="3" t="s">
        <v>4073</v>
      </c>
      <c r="S1034" s="2" t="s">
        <v>31</v>
      </c>
      <c r="T1034" t="s">
        <v>32</v>
      </c>
    </row>
    <row r="1035" ht="23" customHeight="1" spans="1:20">
      <c r="A1035" s="2">
        <v>1034</v>
      </c>
      <c r="B1035" s="3" t="s">
        <v>57</v>
      </c>
      <c r="C1035" s="2" t="s">
        <v>4077</v>
      </c>
      <c r="D1035" s="2" t="s">
        <v>35</v>
      </c>
      <c r="E1035" s="2" t="s">
        <v>22</v>
      </c>
      <c r="F1035" s="2" t="s">
        <v>4078</v>
      </c>
      <c r="G1035" s="2" t="s">
        <v>4079</v>
      </c>
      <c r="H1035" s="2" t="s">
        <v>97</v>
      </c>
      <c r="I1035" s="2" t="s">
        <v>26</v>
      </c>
      <c r="J1035" s="2" t="s">
        <v>27</v>
      </c>
      <c r="K1035" s="2" t="s">
        <v>28</v>
      </c>
      <c r="L1035" s="2" t="s">
        <v>29</v>
      </c>
      <c r="M1035" s="2" t="s">
        <v>29</v>
      </c>
      <c r="N1035" s="2" t="s">
        <v>29</v>
      </c>
      <c r="O1035" s="2" t="s">
        <v>29</v>
      </c>
      <c r="P1035" s="2" t="s">
        <v>109</v>
      </c>
      <c r="Q1035" s="4" t="str">
        <f>HYPERLINK("http://weibo.com/7396601038/NmcKp9xuK")</f>
        <v>http://weibo.com/7396601038/NmcKp9xuK</v>
      </c>
      <c r="R1035" s="3" t="s">
        <v>57</v>
      </c>
      <c r="S1035" s="2" t="s">
        <v>31</v>
      </c>
      <c r="T1035" t="s">
        <v>32</v>
      </c>
    </row>
    <row r="1036" ht="23" customHeight="1" spans="1:20">
      <c r="A1036" s="2">
        <v>1035</v>
      </c>
      <c r="B1036" s="3" t="s">
        <v>4080</v>
      </c>
      <c r="C1036" s="2" t="s">
        <v>4081</v>
      </c>
      <c r="D1036" s="2" t="s">
        <v>21</v>
      </c>
      <c r="E1036" s="2" t="s">
        <v>22</v>
      </c>
      <c r="F1036" s="2" t="s">
        <v>4082</v>
      </c>
      <c r="G1036" s="2" t="s">
        <v>4083</v>
      </c>
      <c r="H1036" s="2" t="s">
        <v>211</v>
      </c>
      <c r="I1036" s="2" t="s">
        <v>26</v>
      </c>
      <c r="J1036" s="2" t="s">
        <v>27</v>
      </c>
      <c r="K1036" s="2" t="s">
        <v>28</v>
      </c>
      <c r="L1036" s="2" t="s">
        <v>29</v>
      </c>
      <c r="M1036" s="2" t="s">
        <v>29</v>
      </c>
      <c r="N1036" s="2" t="s">
        <v>29</v>
      </c>
      <c r="O1036" s="2" t="s">
        <v>29</v>
      </c>
      <c r="P1036" s="2" t="s">
        <v>104</v>
      </c>
      <c r="Q1036" s="4" t="str">
        <f>HYPERLINK("http://weibo.com/7707289067/NmcKnFKhF")</f>
        <v>http://weibo.com/7707289067/NmcKnFKhF</v>
      </c>
      <c r="R1036" s="3" t="s">
        <v>4080</v>
      </c>
      <c r="S1036" s="2" t="s">
        <v>31</v>
      </c>
      <c r="T1036" t="s">
        <v>32</v>
      </c>
    </row>
    <row r="1037" ht="23" customHeight="1" spans="1:20">
      <c r="A1037" s="2">
        <v>1036</v>
      </c>
      <c r="B1037" s="3" t="s">
        <v>4084</v>
      </c>
      <c r="C1037" s="2" t="s">
        <v>4085</v>
      </c>
      <c r="D1037" s="2" t="s">
        <v>21</v>
      </c>
      <c r="E1037" s="2" t="s">
        <v>22</v>
      </c>
      <c r="F1037" s="2" t="s">
        <v>4086</v>
      </c>
      <c r="G1037" s="2" t="s">
        <v>4087</v>
      </c>
      <c r="H1037" s="2" t="s">
        <v>91</v>
      </c>
      <c r="I1037" s="2" t="s">
        <v>26</v>
      </c>
      <c r="J1037" s="2" t="s">
        <v>27</v>
      </c>
      <c r="K1037" s="2" t="s">
        <v>28</v>
      </c>
      <c r="L1037" s="2" t="s">
        <v>29</v>
      </c>
      <c r="M1037" s="2" t="s">
        <v>29</v>
      </c>
      <c r="N1037" s="2" t="s">
        <v>29</v>
      </c>
      <c r="O1037" s="2" t="s">
        <v>29</v>
      </c>
      <c r="P1037" s="2" t="s">
        <v>593</v>
      </c>
      <c r="Q1037" s="4" t="str">
        <f>HYPERLINK("http://weibo.com/3878937552/NmcKl5Mj7")</f>
        <v>http://weibo.com/3878937552/NmcKl5Mj7</v>
      </c>
      <c r="R1037" s="3" t="s">
        <v>4084</v>
      </c>
      <c r="S1037" s="2" t="s">
        <v>31</v>
      </c>
      <c r="T1037" t="s">
        <v>32</v>
      </c>
    </row>
    <row r="1038" ht="23" customHeight="1" spans="1:20">
      <c r="A1038" s="2">
        <v>1037</v>
      </c>
      <c r="B1038" s="3" t="s">
        <v>33</v>
      </c>
      <c r="C1038" s="2" t="s">
        <v>4088</v>
      </c>
      <c r="D1038" s="2" t="s">
        <v>35</v>
      </c>
      <c r="E1038" s="2" t="s">
        <v>22</v>
      </c>
      <c r="F1038" s="2" t="s">
        <v>4089</v>
      </c>
      <c r="G1038" s="2" t="s">
        <v>4090</v>
      </c>
      <c r="H1038" s="2" t="s">
        <v>38</v>
      </c>
      <c r="I1038" s="2" t="s">
        <v>26</v>
      </c>
      <c r="J1038" s="2" t="s">
        <v>27</v>
      </c>
      <c r="K1038" s="2" t="s">
        <v>28</v>
      </c>
      <c r="L1038" s="2" t="s">
        <v>29</v>
      </c>
      <c r="M1038" s="2" t="s">
        <v>29</v>
      </c>
      <c r="N1038" s="2" t="s">
        <v>29</v>
      </c>
      <c r="O1038" s="2" t="s">
        <v>29</v>
      </c>
      <c r="P1038" s="2" t="s">
        <v>104</v>
      </c>
      <c r="Q1038" s="4" t="str">
        <f>HYPERLINK("http://weibo.com/7509664634/NmcKj4ZKa")</f>
        <v>http://weibo.com/7509664634/NmcKj4ZKa</v>
      </c>
      <c r="R1038" s="3" t="s">
        <v>33</v>
      </c>
      <c r="S1038" s="2" t="s">
        <v>31</v>
      </c>
      <c r="T1038" t="s">
        <v>32</v>
      </c>
    </row>
    <row r="1039" ht="23" customHeight="1" spans="1:20">
      <c r="A1039" s="2">
        <v>1038</v>
      </c>
      <c r="B1039" s="3" t="s">
        <v>185</v>
      </c>
      <c r="C1039" s="2" t="s">
        <v>4091</v>
      </c>
      <c r="D1039" s="2" t="s">
        <v>35</v>
      </c>
      <c r="E1039" s="2" t="s">
        <v>22</v>
      </c>
      <c r="F1039" s="2" t="s">
        <v>4092</v>
      </c>
      <c r="G1039" s="2" t="s">
        <v>4093</v>
      </c>
      <c r="H1039" s="2" t="s">
        <v>211</v>
      </c>
      <c r="I1039" s="2" t="s">
        <v>26</v>
      </c>
      <c r="J1039" s="2" t="s">
        <v>27</v>
      </c>
      <c r="K1039" s="2" t="s">
        <v>28</v>
      </c>
      <c r="L1039" s="2" t="s">
        <v>29</v>
      </c>
      <c r="M1039" s="2" t="s">
        <v>29</v>
      </c>
      <c r="N1039" s="2" t="s">
        <v>29</v>
      </c>
      <c r="O1039" s="2" t="s">
        <v>29</v>
      </c>
      <c r="P1039" s="2" t="s">
        <v>1459</v>
      </c>
      <c r="Q1039" s="4" t="str">
        <f>HYPERLINK("http://weibo.com/6168626263/NmcJOhHV2")</f>
        <v>http://weibo.com/6168626263/NmcJOhHV2</v>
      </c>
      <c r="R1039" s="3" t="s">
        <v>185</v>
      </c>
      <c r="S1039" s="2" t="s">
        <v>31</v>
      </c>
      <c r="T1039" t="s">
        <v>32</v>
      </c>
    </row>
    <row r="1040" ht="23" customHeight="1" spans="1:20">
      <c r="A1040" s="2">
        <v>1039</v>
      </c>
      <c r="B1040" s="3" t="s">
        <v>185</v>
      </c>
      <c r="C1040" s="2" t="s">
        <v>4094</v>
      </c>
      <c r="D1040" s="2" t="s">
        <v>35</v>
      </c>
      <c r="E1040" s="2" t="s">
        <v>22</v>
      </c>
      <c r="F1040" s="2" t="s">
        <v>4095</v>
      </c>
      <c r="G1040" s="2" t="s">
        <v>4096</v>
      </c>
      <c r="H1040" s="2" t="s">
        <v>128</v>
      </c>
      <c r="I1040" s="2" t="s">
        <v>26</v>
      </c>
      <c r="J1040" s="2" t="s">
        <v>27</v>
      </c>
      <c r="K1040" s="2" t="s">
        <v>28</v>
      </c>
      <c r="L1040" s="2" t="s">
        <v>29</v>
      </c>
      <c r="M1040" s="2" t="s">
        <v>29</v>
      </c>
      <c r="N1040" s="2" t="s">
        <v>29</v>
      </c>
      <c r="O1040" s="2" t="s">
        <v>29</v>
      </c>
      <c r="P1040" s="2" t="s">
        <v>206</v>
      </c>
      <c r="Q1040" s="4" t="str">
        <f>HYPERLINK("http://weibo.com/3932489354/NmcJhrrA6")</f>
        <v>http://weibo.com/3932489354/NmcJhrrA6</v>
      </c>
      <c r="R1040" s="3" t="s">
        <v>185</v>
      </c>
      <c r="S1040" s="2" t="s">
        <v>31</v>
      </c>
      <c r="T1040" t="s">
        <v>32</v>
      </c>
    </row>
    <row r="1041" ht="23" customHeight="1" spans="1:20">
      <c r="A1041" s="2">
        <v>1040</v>
      </c>
      <c r="B1041" s="3" t="s">
        <v>4097</v>
      </c>
      <c r="C1041" s="2" t="s">
        <v>4098</v>
      </c>
      <c r="D1041" s="2" t="s">
        <v>21</v>
      </c>
      <c r="E1041" s="2" t="s">
        <v>22</v>
      </c>
      <c r="F1041" s="2" t="s">
        <v>4099</v>
      </c>
      <c r="G1041" s="2" t="s">
        <v>4100</v>
      </c>
      <c r="H1041" s="2" t="s">
        <v>260</v>
      </c>
      <c r="I1041" s="2" t="s">
        <v>26</v>
      </c>
      <c r="J1041" s="2" t="s">
        <v>27</v>
      </c>
      <c r="K1041" s="2" t="s">
        <v>28</v>
      </c>
      <c r="L1041" s="2" t="s">
        <v>29</v>
      </c>
      <c r="M1041" s="2" t="s">
        <v>29</v>
      </c>
      <c r="N1041" s="2" t="s">
        <v>29</v>
      </c>
      <c r="O1041" s="2" t="s">
        <v>29</v>
      </c>
      <c r="P1041" s="2" t="s">
        <v>30</v>
      </c>
      <c r="Q1041" s="4" t="str">
        <f>HYPERLINK("http://weibo.com/7781482960/NmcIW8QvY")</f>
        <v>http://weibo.com/7781482960/NmcIW8QvY</v>
      </c>
      <c r="R1041" s="3" t="s">
        <v>4097</v>
      </c>
      <c r="S1041" s="2" t="s">
        <v>31</v>
      </c>
      <c r="T1041" t="s">
        <v>32</v>
      </c>
    </row>
    <row r="1042" ht="23" customHeight="1" spans="1:20">
      <c r="A1042" s="2">
        <v>1041</v>
      </c>
      <c r="B1042" s="3" t="s">
        <v>4101</v>
      </c>
      <c r="C1042" s="2" t="s">
        <v>4102</v>
      </c>
      <c r="D1042" s="2" t="s">
        <v>21</v>
      </c>
      <c r="E1042" s="2" t="s">
        <v>22</v>
      </c>
      <c r="F1042" s="2" t="s">
        <v>4103</v>
      </c>
      <c r="G1042" s="2" t="s">
        <v>4104</v>
      </c>
      <c r="H1042" s="2" t="s">
        <v>97</v>
      </c>
      <c r="I1042" s="2" t="s">
        <v>26</v>
      </c>
      <c r="J1042" s="2" t="s">
        <v>27</v>
      </c>
      <c r="K1042" s="2" t="s">
        <v>28</v>
      </c>
      <c r="L1042" s="2" t="s">
        <v>29</v>
      </c>
      <c r="M1042" s="2" t="s">
        <v>29</v>
      </c>
      <c r="N1042" s="2" t="s">
        <v>29</v>
      </c>
      <c r="O1042" s="2" t="s">
        <v>29</v>
      </c>
      <c r="P1042" s="2" t="s">
        <v>2428</v>
      </c>
      <c r="Q1042" s="4" t="str">
        <f>HYPERLINK("http://weibo.com/6508736065/NmcI47Fox")</f>
        <v>http://weibo.com/6508736065/NmcI47Fox</v>
      </c>
      <c r="R1042" s="3" t="s">
        <v>4101</v>
      </c>
      <c r="S1042" s="2" t="s">
        <v>31</v>
      </c>
      <c r="T1042" t="s">
        <v>32</v>
      </c>
    </row>
    <row r="1043" ht="23" customHeight="1" spans="1:20">
      <c r="A1043" s="2">
        <v>1042</v>
      </c>
      <c r="B1043" s="3" t="s">
        <v>185</v>
      </c>
      <c r="C1043" s="2" t="s">
        <v>4105</v>
      </c>
      <c r="D1043" s="2" t="s">
        <v>35</v>
      </c>
      <c r="E1043" s="2" t="s">
        <v>22</v>
      </c>
      <c r="F1043" s="2" t="s">
        <v>4106</v>
      </c>
      <c r="G1043" s="2" t="s">
        <v>4107</v>
      </c>
      <c r="H1043" s="2" t="s">
        <v>423</v>
      </c>
      <c r="I1043" s="2" t="s">
        <v>26</v>
      </c>
      <c r="J1043" s="2" t="s">
        <v>27</v>
      </c>
      <c r="K1043" s="2" t="s">
        <v>28</v>
      </c>
      <c r="L1043" s="2" t="s">
        <v>29</v>
      </c>
      <c r="M1043" s="2" t="s">
        <v>29</v>
      </c>
      <c r="N1043" s="2" t="s">
        <v>29</v>
      </c>
      <c r="O1043" s="2" t="s">
        <v>29</v>
      </c>
      <c r="P1043" s="2" t="s">
        <v>764</v>
      </c>
      <c r="Q1043" s="4" t="str">
        <f>HYPERLINK("http://weibo.com/6477188633/NmcHVyq8K")</f>
        <v>http://weibo.com/6477188633/NmcHVyq8K</v>
      </c>
      <c r="R1043" s="3" t="s">
        <v>185</v>
      </c>
      <c r="S1043" s="2" t="s">
        <v>31</v>
      </c>
      <c r="T1043" t="s">
        <v>32</v>
      </c>
    </row>
    <row r="1044" ht="23" customHeight="1" spans="1:20">
      <c r="A1044" s="2">
        <v>1043</v>
      </c>
      <c r="B1044" s="3" t="s">
        <v>4108</v>
      </c>
      <c r="C1044" s="2" t="s">
        <v>4109</v>
      </c>
      <c r="D1044" s="2" t="s">
        <v>21</v>
      </c>
      <c r="E1044" s="2" t="s">
        <v>22</v>
      </c>
      <c r="F1044" s="2" t="s">
        <v>4110</v>
      </c>
      <c r="G1044" s="2" t="s">
        <v>4111</v>
      </c>
      <c r="H1044" s="2" t="s">
        <v>97</v>
      </c>
      <c r="I1044" s="2" t="s">
        <v>26</v>
      </c>
      <c r="J1044" s="2" t="s">
        <v>27</v>
      </c>
      <c r="K1044" s="2" t="s">
        <v>28</v>
      </c>
      <c r="L1044" s="2" t="s">
        <v>29</v>
      </c>
      <c r="M1044" s="2" t="s">
        <v>29</v>
      </c>
      <c r="N1044" s="2" t="s">
        <v>29</v>
      </c>
      <c r="O1044" s="2" t="s">
        <v>29</v>
      </c>
      <c r="P1044" s="2" t="s">
        <v>250</v>
      </c>
      <c r="Q1044" s="4" t="str">
        <f>HYPERLINK("http://weibo.com/6491191515/NmcHE4b9t")</f>
        <v>http://weibo.com/6491191515/NmcHE4b9t</v>
      </c>
      <c r="R1044" s="3" t="s">
        <v>4108</v>
      </c>
      <c r="S1044" s="2" t="s">
        <v>31</v>
      </c>
      <c r="T1044" t="s">
        <v>32</v>
      </c>
    </row>
    <row r="1045" ht="23" customHeight="1" spans="1:20">
      <c r="A1045" s="2">
        <v>1044</v>
      </c>
      <c r="B1045" s="3" t="s">
        <v>4112</v>
      </c>
      <c r="C1045" s="2" t="s">
        <v>4113</v>
      </c>
      <c r="D1045" s="2" t="s">
        <v>21</v>
      </c>
      <c r="E1045" s="2" t="s">
        <v>22</v>
      </c>
      <c r="F1045" s="2" t="s">
        <v>4114</v>
      </c>
      <c r="G1045" s="2" t="s">
        <v>4115</v>
      </c>
      <c r="H1045" s="2" t="s">
        <v>1932</v>
      </c>
      <c r="I1045" s="2" t="s">
        <v>26</v>
      </c>
      <c r="J1045" s="2" t="s">
        <v>27</v>
      </c>
      <c r="K1045" s="2" t="s">
        <v>28</v>
      </c>
      <c r="L1045" s="2" t="s">
        <v>29</v>
      </c>
      <c r="M1045" s="2" t="s">
        <v>29</v>
      </c>
      <c r="N1045" s="2" t="s">
        <v>29</v>
      </c>
      <c r="O1045" s="2" t="s">
        <v>29</v>
      </c>
      <c r="P1045" s="2" t="s">
        <v>1074</v>
      </c>
      <c r="Q1045" s="4" t="str">
        <f>HYPERLINK("http://weibo.com/6324049460/NmcGahXmc")</f>
        <v>http://weibo.com/6324049460/NmcGahXmc</v>
      </c>
      <c r="R1045" s="3" t="s">
        <v>4112</v>
      </c>
      <c r="S1045" s="2" t="s">
        <v>31</v>
      </c>
      <c r="T1045" t="s">
        <v>32</v>
      </c>
    </row>
    <row r="1046" ht="23" customHeight="1" spans="1:20">
      <c r="A1046" s="2">
        <v>1045</v>
      </c>
      <c r="B1046" s="3" t="s">
        <v>4116</v>
      </c>
      <c r="C1046" s="2" t="s">
        <v>4117</v>
      </c>
      <c r="D1046" s="2" t="s">
        <v>21</v>
      </c>
      <c r="E1046" s="2" t="s">
        <v>22</v>
      </c>
      <c r="F1046" s="2" t="s">
        <v>4118</v>
      </c>
      <c r="G1046" s="2" t="s">
        <v>4119</v>
      </c>
      <c r="H1046" s="2" t="s">
        <v>38</v>
      </c>
      <c r="I1046" s="2" t="s">
        <v>26</v>
      </c>
      <c r="J1046" s="2" t="s">
        <v>27</v>
      </c>
      <c r="K1046" s="2" t="s">
        <v>28</v>
      </c>
      <c r="L1046" s="2" t="s">
        <v>29</v>
      </c>
      <c r="M1046" s="2" t="s">
        <v>29</v>
      </c>
      <c r="N1046" s="2" t="s">
        <v>29</v>
      </c>
      <c r="O1046" s="2" t="s">
        <v>29</v>
      </c>
      <c r="P1046" s="2" t="s">
        <v>1370</v>
      </c>
      <c r="Q1046" s="4" t="str">
        <f>HYPERLINK("http://weibo.com/5984498234/NmcFt1NMC")</f>
        <v>http://weibo.com/5984498234/NmcFt1NMC</v>
      </c>
      <c r="R1046" s="3" t="s">
        <v>4116</v>
      </c>
      <c r="S1046" s="2" t="s">
        <v>31</v>
      </c>
      <c r="T1046" t="s">
        <v>32</v>
      </c>
    </row>
    <row r="1047" ht="23" customHeight="1" spans="1:20">
      <c r="A1047" s="2">
        <v>1046</v>
      </c>
      <c r="B1047" s="3" t="s">
        <v>4120</v>
      </c>
      <c r="C1047" s="2" t="s">
        <v>4121</v>
      </c>
      <c r="D1047" s="2" t="s">
        <v>21</v>
      </c>
      <c r="E1047" s="2" t="s">
        <v>22</v>
      </c>
      <c r="F1047" s="2" t="s">
        <v>4122</v>
      </c>
      <c r="G1047" s="2" t="s">
        <v>4123</v>
      </c>
      <c r="H1047" s="2" t="s">
        <v>376</v>
      </c>
      <c r="I1047" s="2" t="s">
        <v>26</v>
      </c>
      <c r="J1047" s="2" t="s">
        <v>27</v>
      </c>
      <c r="K1047" s="2" t="s">
        <v>28</v>
      </c>
      <c r="L1047" s="2" t="s">
        <v>29</v>
      </c>
      <c r="M1047" s="2" t="s">
        <v>29</v>
      </c>
      <c r="N1047" s="2" t="s">
        <v>29</v>
      </c>
      <c r="O1047" s="2" t="s">
        <v>29</v>
      </c>
      <c r="P1047" s="2" t="s">
        <v>3914</v>
      </c>
      <c r="Q1047" s="4" t="str">
        <f>HYPERLINK("http://weibo.com/7765506258/NmcF39jbv")</f>
        <v>http://weibo.com/7765506258/NmcF39jbv</v>
      </c>
      <c r="R1047" s="3" t="s">
        <v>4120</v>
      </c>
      <c r="S1047" s="2" t="s">
        <v>31</v>
      </c>
      <c r="T1047" t="s">
        <v>32</v>
      </c>
    </row>
    <row r="1048" ht="23" customHeight="1" spans="1:20">
      <c r="A1048" s="2">
        <v>1047</v>
      </c>
      <c r="B1048" s="3" t="s">
        <v>2440</v>
      </c>
      <c r="C1048" s="2" t="s">
        <v>4124</v>
      </c>
      <c r="D1048" s="2" t="s">
        <v>35</v>
      </c>
      <c r="E1048" s="2" t="s">
        <v>22</v>
      </c>
      <c r="F1048" s="2" t="s">
        <v>4125</v>
      </c>
      <c r="G1048" s="2" t="s">
        <v>4126</v>
      </c>
      <c r="H1048" s="2" t="s">
        <v>376</v>
      </c>
      <c r="I1048" s="2" t="s">
        <v>26</v>
      </c>
      <c r="J1048" s="2" t="s">
        <v>27</v>
      </c>
      <c r="K1048" s="2" t="s">
        <v>28</v>
      </c>
      <c r="L1048" s="2" t="s">
        <v>29</v>
      </c>
      <c r="M1048" s="2" t="s">
        <v>29</v>
      </c>
      <c r="N1048" s="2" t="s">
        <v>29</v>
      </c>
      <c r="O1048" s="2" t="s">
        <v>29</v>
      </c>
      <c r="P1048" s="2" t="s">
        <v>39</v>
      </c>
      <c r="Q1048" s="4" t="str">
        <f>HYPERLINK("http://weibo.com/7745993942/NmcEwhWkJ")</f>
        <v>http://weibo.com/7745993942/NmcEwhWkJ</v>
      </c>
      <c r="R1048" s="3" t="s">
        <v>2440</v>
      </c>
      <c r="S1048" s="2" t="s">
        <v>31</v>
      </c>
      <c r="T1048" t="s">
        <v>32</v>
      </c>
    </row>
    <row r="1049" ht="23" customHeight="1" spans="1:20">
      <c r="A1049" s="2">
        <v>1048</v>
      </c>
      <c r="B1049" s="3" t="s">
        <v>4127</v>
      </c>
      <c r="C1049" s="2" t="s">
        <v>4128</v>
      </c>
      <c r="D1049" s="2" t="s">
        <v>21</v>
      </c>
      <c r="E1049" s="2" t="s">
        <v>22</v>
      </c>
      <c r="F1049" s="2" t="s">
        <v>4129</v>
      </c>
      <c r="G1049" s="2" t="s">
        <v>4130</v>
      </c>
      <c r="H1049" s="2" t="s">
        <v>423</v>
      </c>
      <c r="I1049" s="2" t="s">
        <v>26</v>
      </c>
      <c r="J1049" s="2" t="s">
        <v>27</v>
      </c>
      <c r="K1049" s="2" t="s">
        <v>28</v>
      </c>
      <c r="L1049" s="2" t="s">
        <v>29</v>
      </c>
      <c r="M1049" s="2" t="s">
        <v>29</v>
      </c>
      <c r="N1049" s="2" t="s">
        <v>29</v>
      </c>
      <c r="O1049" s="2" t="s">
        <v>29</v>
      </c>
      <c r="P1049" s="2" t="s">
        <v>4131</v>
      </c>
      <c r="Q1049" s="4" t="str">
        <f>HYPERLINK("http://weibo.com/2566967323/NmcEhvmHS")</f>
        <v>http://weibo.com/2566967323/NmcEhvmHS</v>
      </c>
      <c r="R1049" s="3" t="s">
        <v>4127</v>
      </c>
      <c r="S1049" s="2" t="s">
        <v>31</v>
      </c>
      <c r="T1049" t="s">
        <v>32</v>
      </c>
    </row>
    <row r="1050" ht="23" customHeight="1" spans="1:20">
      <c r="A1050" s="2">
        <v>1049</v>
      </c>
      <c r="B1050" s="3" t="s">
        <v>4132</v>
      </c>
      <c r="C1050" s="2" t="s">
        <v>4133</v>
      </c>
      <c r="D1050" s="2" t="s">
        <v>21</v>
      </c>
      <c r="E1050" s="2" t="s">
        <v>22</v>
      </c>
      <c r="F1050" s="2" t="s">
        <v>4134</v>
      </c>
      <c r="G1050" s="2" t="s">
        <v>4135</v>
      </c>
      <c r="H1050" s="2" t="s">
        <v>128</v>
      </c>
      <c r="I1050" s="2" t="s">
        <v>26</v>
      </c>
      <c r="J1050" s="2" t="s">
        <v>27</v>
      </c>
      <c r="K1050" s="2" t="s">
        <v>28</v>
      </c>
      <c r="L1050" s="2" t="s">
        <v>29</v>
      </c>
      <c r="M1050" s="2" t="s">
        <v>29</v>
      </c>
      <c r="N1050" s="2" t="s">
        <v>29</v>
      </c>
      <c r="O1050" s="2" t="s">
        <v>29</v>
      </c>
      <c r="P1050" s="2" t="s">
        <v>4136</v>
      </c>
      <c r="Q1050" s="4" t="str">
        <f>HYPERLINK("http://weibo.com/5238740111/NmcDV0OQd")</f>
        <v>http://weibo.com/5238740111/NmcDV0OQd</v>
      </c>
      <c r="R1050" s="3" t="s">
        <v>4132</v>
      </c>
      <c r="S1050" s="2" t="s">
        <v>31</v>
      </c>
      <c r="T1050" t="s">
        <v>32</v>
      </c>
    </row>
    <row r="1051" ht="23" customHeight="1" spans="1:20">
      <c r="A1051" s="2">
        <v>1050</v>
      </c>
      <c r="B1051" s="3" t="s">
        <v>4137</v>
      </c>
      <c r="C1051" s="2" t="s">
        <v>4138</v>
      </c>
      <c r="D1051" s="2" t="s">
        <v>21</v>
      </c>
      <c r="E1051" s="2" t="s">
        <v>22</v>
      </c>
      <c r="F1051" s="2" t="s">
        <v>4139</v>
      </c>
      <c r="G1051" s="2" t="s">
        <v>4140</v>
      </c>
      <c r="H1051" s="2" t="s">
        <v>38</v>
      </c>
      <c r="I1051" s="2" t="s">
        <v>26</v>
      </c>
      <c r="J1051" s="2" t="s">
        <v>27</v>
      </c>
      <c r="K1051" s="2" t="s">
        <v>28</v>
      </c>
      <c r="L1051" s="2" t="s">
        <v>29</v>
      </c>
      <c r="M1051" s="2" t="s">
        <v>29</v>
      </c>
      <c r="N1051" s="2" t="s">
        <v>29</v>
      </c>
      <c r="O1051" s="2" t="s">
        <v>29</v>
      </c>
      <c r="P1051" s="2" t="s">
        <v>4141</v>
      </c>
      <c r="Q1051" s="4" t="str">
        <f>HYPERLINK("http://weibo.com/6581793439/NmcD5AJOp")</f>
        <v>http://weibo.com/6581793439/NmcD5AJOp</v>
      </c>
      <c r="R1051" s="3" t="s">
        <v>4137</v>
      </c>
      <c r="S1051" s="2" t="s">
        <v>31</v>
      </c>
      <c r="T1051" t="s">
        <v>32</v>
      </c>
    </row>
    <row r="1052" ht="23" customHeight="1" spans="1:20">
      <c r="A1052" s="2">
        <v>1051</v>
      </c>
      <c r="B1052" s="3" t="s">
        <v>4142</v>
      </c>
      <c r="C1052" s="2" t="s">
        <v>4143</v>
      </c>
      <c r="D1052" s="2" t="s">
        <v>21</v>
      </c>
      <c r="E1052" s="2" t="s">
        <v>22</v>
      </c>
      <c r="F1052" s="2" t="s">
        <v>4144</v>
      </c>
      <c r="G1052" s="2" t="s">
        <v>4145</v>
      </c>
      <c r="H1052" s="2" t="s">
        <v>38</v>
      </c>
      <c r="I1052" s="2" t="s">
        <v>26</v>
      </c>
      <c r="J1052" s="2" t="s">
        <v>27</v>
      </c>
      <c r="K1052" s="2" t="s">
        <v>28</v>
      </c>
      <c r="L1052" s="2" t="s">
        <v>29</v>
      </c>
      <c r="M1052" s="2" t="s">
        <v>29</v>
      </c>
      <c r="N1052" s="2" t="s">
        <v>29</v>
      </c>
      <c r="O1052" s="2" t="s">
        <v>29</v>
      </c>
      <c r="P1052" s="2" t="s">
        <v>3133</v>
      </c>
      <c r="Q1052" s="4" t="str">
        <f>HYPERLINK("http://weibo.com/6405059364/NmcCU7Hyi")</f>
        <v>http://weibo.com/6405059364/NmcCU7Hyi</v>
      </c>
      <c r="R1052" s="3" t="s">
        <v>4142</v>
      </c>
      <c r="S1052" s="2" t="s">
        <v>31</v>
      </c>
      <c r="T1052" t="s">
        <v>32</v>
      </c>
    </row>
    <row r="1053" ht="23" customHeight="1" spans="1:20">
      <c r="A1053" s="2">
        <v>1052</v>
      </c>
      <c r="B1053" s="3" t="s">
        <v>4146</v>
      </c>
      <c r="C1053" s="2" t="s">
        <v>4147</v>
      </c>
      <c r="D1053" s="2" t="s">
        <v>21</v>
      </c>
      <c r="E1053" s="2" t="s">
        <v>22</v>
      </c>
      <c r="F1053" s="2" t="s">
        <v>4148</v>
      </c>
      <c r="G1053" s="2" t="s">
        <v>4149</v>
      </c>
      <c r="H1053" s="2" t="s">
        <v>38</v>
      </c>
      <c r="I1053" s="2" t="s">
        <v>26</v>
      </c>
      <c r="J1053" s="2" t="s">
        <v>27</v>
      </c>
      <c r="K1053" s="2" t="s">
        <v>28</v>
      </c>
      <c r="L1053" s="2" t="s">
        <v>29</v>
      </c>
      <c r="M1053" s="2" t="s">
        <v>29</v>
      </c>
      <c r="N1053" s="2" t="s">
        <v>29</v>
      </c>
      <c r="O1053" s="2" t="s">
        <v>29</v>
      </c>
      <c r="P1053" s="2" t="s">
        <v>4150</v>
      </c>
      <c r="Q1053" s="4" t="str">
        <f>HYPERLINK("http://weibo.com/2176638674/NmcCSj1Wz")</f>
        <v>http://weibo.com/2176638674/NmcCSj1Wz</v>
      </c>
      <c r="R1053" s="3" t="s">
        <v>4146</v>
      </c>
      <c r="S1053" s="2" t="s">
        <v>31</v>
      </c>
      <c r="T1053" t="s">
        <v>32</v>
      </c>
    </row>
    <row r="1054" ht="23" customHeight="1" spans="1:20">
      <c r="A1054" s="2">
        <v>1053</v>
      </c>
      <c r="B1054" s="3" t="s">
        <v>185</v>
      </c>
      <c r="C1054" s="2" t="s">
        <v>4151</v>
      </c>
      <c r="D1054" s="2" t="s">
        <v>35</v>
      </c>
      <c r="E1054" s="2" t="s">
        <v>22</v>
      </c>
      <c r="F1054" s="2" t="s">
        <v>4152</v>
      </c>
      <c r="G1054" s="2" t="s">
        <v>4153</v>
      </c>
      <c r="H1054" s="2" t="s">
        <v>38</v>
      </c>
      <c r="I1054" s="2" t="s">
        <v>26</v>
      </c>
      <c r="J1054" s="2" t="s">
        <v>27</v>
      </c>
      <c r="K1054" s="2" t="s">
        <v>28</v>
      </c>
      <c r="L1054" s="2" t="s">
        <v>29</v>
      </c>
      <c r="M1054" s="2" t="s">
        <v>29</v>
      </c>
      <c r="N1054" s="2" t="s">
        <v>29</v>
      </c>
      <c r="O1054" s="2" t="s">
        <v>29</v>
      </c>
      <c r="P1054" s="2" t="s">
        <v>4154</v>
      </c>
      <c r="Q1054" s="4" t="str">
        <f>HYPERLINK("http://weibo.com/1785364717/NmcCF2qOu")</f>
        <v>http://weibo.com/1785364717/NmcCF2qOu</v>
      </c>
      <c r="R1054" s="3" t="s">
        <v>185</v>
      </c>
      <c r="S1054" s="2" t="s">
        <v>31</v>
      </c>
      <c r="T1054" t="s">
        <v>32</v>
      </c>
    </row>
    <row r="1055" ht="23" customHeight="1" spans="1:20">
      <c r="A1055" s="2">
        <v>1054</v>
      </c>
      <c r="B1055" s="3" t="s">
        <v>4155</v>
      </c>
      <c r="C1055" s="2" t="s">
        <v>4156</v>
      </c>
      <c r="D1055" s="2" t="s">
        <v>21</v>
      </c>
      <c r="E1055" s="2" t="s">
        <v>22</v>
      </c>
      <c r="F1055" s="2" t="s">
        <v>4157</v>
      </c>
      <c r="G1055" s="2" t="s">
        <v>4158</v>
      </c>
      <c r="H1055" s="2" t="s">
        <v>620</v>
      </c>
      <c r="I1055" s="2" t="s">
        <v>26</v>
      </c>
      <c r="J1055" s="2" t="s">
        <v>27</v>
      </c>
      <c r="K1055" s="2" t="s">
        <v>28</v>
      </c>
      <c r="L1055" s="2" t="s">
        <v>29</v>
      </c>
      <c r="M1055" s="2" t="s">
        <v>29</v>
      </c>
      <c r="N1055" s="2" t="s">
        <v>29</v>
      </c>
      <c r="O1055" s="2" t="s">
        <v>29</v>
      </c>
      <c r="P1055" s="2" t="s">
        <v>4159</v>
      </c>
      <c r="Q1055" s="4" t="str">
        <f>HYPERLINK("http://weibo.com/6466814343/NmcC9tBbR")</f>
        <v>http://weibo.com/6466814343/NmcC9tBbR</v>
      </c>
      <c r="R1055" s="3" t="s">
        <v>4155</v>
      </c>
      <c r="S1055" s="2" t="s">
        <v>31</v>
      </c>
      <c r="T1055" t="s">
        <v>32</v>
      </c>
    </row>
    <row r="1056" ht="23" customHeight="1" spans="1:20">
      <c r="A1056" s="2">
        <v>1055</v>
      </c>
      <c r="B1056" s="3" t="s">
        <v>383</v>
      </c>
      <c r="C1056" s="2" t="s">
        <v>4160</v>
      </c>
      <c r="D1056" s="2" t="s">
        <v>21</v>
      </c>
      <c r="E1056" s="2" t="s">
        <v>22</v>
      </c>
      <c r="F1056" s="2" t="s">
        <v>4161</v>
      </c>
      <c r="G1056" s="2" t="s">
        <v>4162</v>
      </c>
      <c r="H1056" s="2" t="s">
        <v>97</v>
      </c>
      <c r="I1056" s="2" t="s">
        <v>26</v>
      </c>
      <c r="J1056" s="2" t="s">
        <v>27</v>
      </c>
      <c r="K1056" s="2" t="s">
        <v>28</v>
      </c>
      <c r="L1056" s="2" t="s">
        <v>29</v>
      </c>
      <c r="M1056" s="2" t="s">
        <v>29</v>
      </c>
      <c r="N1056" s="2" t="s">
        <v>29</v>
      </c>
      <c r="O1056" s="2" t="s">
        <v>29</v>
      </c>
      <c r="P1056" s="2" t="s">
        <v>29</v>
      </c>
      <c r="Q1056" s="4" t="str">
        <f>HYPERLINK("http://weibo.com/7319912615/NmcBtvZZF")</f>
        <v>http://weibo.com/7319912615/NmcBtvZZF</v>
      </c>
      <c r="R1056" s="3" t="s">
        <v>383</v>
      </c>
      <c r="S1056" s="2" t="s">
        <v>31</v>
      </c>
      <c r="T1056" t="s">
        <v>32</v>
      </c>
    </row>
    <row r="1057" ht="23" customHeight="1" spans="1:20">
      <c r="A1057" s="2">
        <v>1056</v>
      </c>
      <c r="B1057" s="3" t="s">
        <v>185</v>
      </c>
      <c r="C1057" s="2" t="s">
        <v>4163</v>
      </c>
      <c r="D1057" s="2" t="s">
        <v>35</v>
      </c>
      <c r="E1057" s="2" t="s">
        <v>22</v>
      </c>
      <c r="F1057" s="2" t="s">
        <v>4164</v>
      </c>
      <c r="G1057" s="2" t="s">
        <v>4165</v>
      </c>
      <c r="H1057" s="2" t="s">
        <v>1932</v>
      </c>
      <c r="I1057" s="2" t="s">
        <v>26</v>
      </c>
      <c r="J1057" s="2" t="s">
        <v>27</v>
      </c>
      <c r="K1057" s="2" t="s">
        <v>28</v>
      </c>
      <c r="L1057" s="2" t="s">
        <v>29</v>
      </c>
      <c r="M1057" s="2" t="s">
        <v>29</v>
      </c>
      <c r="N1057" s="2" t="s">
        <v>29</v>
      </c>
      <c r="O1057" s="2" t="s">
        <v>29</v>
      </c>
      <c r="P1057" s="2" t="s">
        <v>206</v>
      </c>
      <c r="Q1057" s="4" t="str">
        <f>HYPERLINK("http://weibo.com/7583376039/NmcAUgLoS")</f>
        <v>http://weibo.com/7583376039/NmcAUgLoS</v>
      </c>
      <c r="R1057" s="3" t="s">
        <v>185</v>
      </c>
      <c r="S1057" s="2" t="s">
        <v>31</v>
      </c>
      <c r="T1057" t="s">
        <v>32</v>
      </c>
    </row>
    <row r="1058" ht="23" customHeight="1" spans="1:20">
      <c r="A1058" s="2">
        <v>1057</v>
      </c>
      <c r="B1058" s="3" t="s">
        <v>4166</v>
      </c>
      <c r="C1058" s="2" t="s">
        <v>4167</v>
      </c>
      <c r="D1058" s="2" t="s">
        <v>21</v>
      </c>
      <c r="E1058" s="2" t="s">
        <v>22</v>
      </c>
      <c r="F1058" s="2" t="s">
        <v>4168</v>
      </c>
      <c r="G1058" s="2" t="s">
        <v>4169</v>
      </c>
      <c r="H1058" s="2" t="s">
        <v>103</v>
      </c>
      <c r="I1058" s="2" t="s">
        <v>26</v>
      </c>
      <c r="J1058" s="2" t="s">
        <v>27</v>
      </c>
      <c r="K1058" s="2" t="s">
        <v>28</v>
      </c>
      <c r="L1058" s="2" t="s">
        <v>29</v>
      </c>
      <c r="M1058" s="2" t="s">
        <v>29</v>
      </c>
      <c r="N1058" s="2" t="s">
        <v>29</v>
      </c>
      <c r="O1058" s="2" t="s">
        <v>29</v>
      </c>
      <c r="P1058" s="2" t="s">
        <v>30</v>
      </c>
      <c r="Q1058" s="4" t="str">
        <f>HYPERLINK("http://weibo.com/7756554973/NmcAelm0h")</f>
        <v>http://weibo.com/7756554973/NmcAelm0h</v>
      </c>
      <c r="R1058" s="3" t="s">
        <v>4166</v>
      </c>
      <c r="S1058" s="2" t="s">
        <v>31</v>
      </c>
      <c r="T1058" t="s">
        <v>32</v>
      </c>
    </row>
    <row r="1059" ht="23" customHeight="1" spans="1:20">
      <c r="A1059" s="2">
        <v>1058</v>
      </c>
      <c r="B1059" s="3" t="s">
        <v>46</v>
      </c>
      <c r="C1059" s="2" t="s">
        <v>4170</v>
      </c>
      <c r="D1059" s="2" t="s">
        <v>35</v>
      </c>
      <c r="E1059" s="2" t="s">
        <v>22</v>
      </c>
      <c r="F1059" s="2" t="s">
        <v>4171</v>
      </c>
      <c r="G1059" s="2" t="s">
        <v>4172</v>
      </c>
      <c r="H1059" s="2" t="s">
        <v>25</v>
      </c>
      <c r="I1059" s="2" t="s">
        <v>26</v>
      </c>
      <c r="J1059" s="2" t="s">
        <v>27</v>
      </c>
      <c r="K1059" s="2" t="s">
        <v>28</v>
      </c>
      <c r="L1059" s="2" t="s">
        <v>29</v>
      </c>
      <c r="M1059" s="2" t="s">
        <v>29</v>
      </c>
      <c r="N1059" s="2" t="s">
        <v>29</v>
      </c>
      <c r="O1059" s="2" t="s">
        <v>29</v>
      </c>
      <c r="P1059" s="2" t="s">
        <v>309</v>
      </c>
      <c r="Q1059" s="4" t="str">
        <f>HYPERLINK("http://weibo.com/2855382590/NmcAcuu4v")</f>
        <v>http://weibo.com/2855382590/NmcAcuu4v</v>
      </c>
      <c r="R1059" s="3" t="s">
        <v>46</v>
      </c>
      <c r="S1059" s="2" t="s">
        <v>31</v>
      </c>
      <c r="T1059" t="s">
        <v>32</v>
      </c>
    </row>
    <row r="1060" ht="23" customHeight="1" spans="1:20">
      <c r="A1060" s="2">
        <v>1059</v>
      </c>
      <c r="B1060" s="3" t="s">
        <v>46</v>
      </c>
      <c r="C1060" s="2" t="s">
        <v>4173</v>
      </c>
      <c r="D1060" s="2" t="s">
        <v>35</v>
      </c>
      <c r="E1060" s="2" t="s">
        <v>22</v>
      </c>
      <c r="F1060" s="2" t="s">
        <v>4174</v>
      </c>
      <c r="G1060" s="2" t="s">
        <v>4175</v>
      </c>
      <c r="H1060" s="2" t="s">
        <v>38</v>
      </c>
      <c r="I1060" s="2" t="s">
        <v>26</v>
      </c>
      <c r="J1060" s="2" t="s">
        <v>27</v>
      </c>
      <c r="K1060" s="2" t="s">
        <v>28</v>
      </c>
      <c r="L1060" s="2" t="s">
        <v>29</v>
      </c>
      <c r="M1060" s="2" t="s">
        <v>29</v>
      </c>
      <c r="N1060" s="2" t="s">
        <v>29</v>
      </c>
      <c r="O1060" s="2" t="s">
        <v>29</v>
      </c>
      <c r="P1060" s="2" t="s">
        <v>4176</v>
      </c>
      <c r="Q1060" s="4" t="str">
        <f>HYPERLINK("http://weibo.com/5650958349/NmcA9fyb2")</f>
        <v>http://weibo.com/5650958349/NmcA9fyb2</v>
      </c>
      <c r="R1060" s="3" t="s">
        <v>46</v>
      </c>
      <c r="S1060" s="2" t="s">
        <v>31</v>
      </c>
      <c r="T1060" t="s">
        <v>32</v>
      </c>
    </row>
    <row r="1061" ht="23" customHeight="1" spans="1:20">
      <c r="A1061" s="2">
        <v>1060</v>
      </c>
      <c r="B1061" s="3" t="s">
        <v>4177</v>
      </c>
      <c r="C1061" s="2" t="s">
        <v>4178</v>
      </c>
      <c r="D1061" s="2" t="s">
        <v>21</v>
      </c>
      <c r="E1061" s="2" t="s">
        <v>22</v>
      </c>
      <c r="F1061" s="2" t="s">
        <v>4179</v>
      </c>
      <c r="G1061" s="2" t="s">
        <v>4180</v>
      </c>
      <c r="H1061" s="2" t="s">
        <v>97</v>
      </c>
      <c r="I1061" s="2" t="s">
        <v>26</v>
      </c>
      <c r="J1061" s="2" t="s">
        <v>27</v>
      </c>
      <c r="K1061" s="2" t="s">
        <v>28</v>
      </c>
      <c r="L1061" s="2" t="s">
        <v>29</v>
      </c>
      <c r="M1061" s="2" t="s">
        <v>29</v>
      </c>
      <c r="N1061" s="2" t="s">
        <v>29</v>
      </c>
      <c r="O1061" s="2" t="s">
        <v>29</v>
      </c>
      <c r="P1061" s="2" t="s">
        <v>71</v>
      </c>
      <c r="Q1061" s="4" t="str">
        <f>HYPERLINK("http://weibo.com/7629747324/NmczQrqrr")</f>
        <v>http://weibo.com/7629747324/NmczQrqrr</v>
      </c>
      <c r="R1061" s="3" t="s">
        <v>4177</v>
      </c>
      <c r="S1061" s="2" t="s">
        <v>31</v>
      </c>
      <c r="T1061" t="s">
        <v>32</v>
      </c>
    </row>
    <row r="1062" ht="23" customHeight="1" spans="1:20">
      <c r="A1062" s="2">
        <v>1061</v>
      </c>
      <c r="B1062" s="3" t="s">
        <v>46</v>
      </c>
      <c r="C1062" s="2" t="s">
        <v>4181</v>
      </c>
      <c r="D1062" s="2" t="s">
        <v>35</v>
      </c>
      <c r="E1062" s="2" t="s">
        <v>22</v>
      </c>
      <c r="F1062" s="2" t="s">
        <v>4179</v>
      </c>
      <c r="G1062" s="2" t="s">
        <v>4180</v>
      </c>
      <c r="H1062" s="2" t="s">
        <v>97</v>
      </c>
      <c r="I1062" s="2" t="s">
        <v>26</v>
      </c>
      <c r="J1062" s="2" t="s">
        <v>27</v>
      </c>
      <c r="K1062" s="2" t="s">
        <v>28</v>
      </c>
      <c r="L1062" s="2" t="s">
        <v>29</v>
      </c>
      <c r="M1062" s="2" t="s">
        <v>29</v>
      </c>
      <c r="N1062" s="2" t="s">
        <v>29</v>
      </c>
      <c r="O1062" s="2" t="s">
        <v>29</v>
      </c>
      <c r="P1062" s="2" t="s">
        <v>71</v>
      </c>
      <c r="Q1062" s="4" t="str">
        <f>HYPERLINK("http://weibo.com/7629747324/Nmcz55k23")</f>
        <v>http://weibo.com/7629747324/Nmcz55k23</v>
      </c>
      <c r="R1062" s="3" t="s">
        <v>46</v>
      </c>
      <c r="S1062" s="2" t="s">
        <v>31</v>
      </c>
      <c r="T1062" t="s">
        <v>32</v>
      </c>
    </row>
    <row r="1063" ht="23" customHeight="1" spans="1:20">
      <c r="A1063" s="2">
        <v>1062</v>
      </c>
      <c r="B1063" s="3" t="s">
        <v>185</v>
      </c>
      <c r="C1063" s="2" t="s">
        <v>4182</v>
      </c>
      <c r="D1063" s="2" t="s">
        <v>35</v>
      </c>
      <c r="E1063" s="2" t="s">
        <v>22</v>
      </c>
      <c r="F1063" s="2" t="s">
        <v>4183</v>
      </c>
      <c r="G1063" s="2" t="s">
        <v>4184</v>
      </c>
      <c r="H1063" s="2" t="s">
        <v>376</v>
      </c>
      <c r="I1063" s="2" t="s">
        <v>26</v>
      </c>
      <c r="J1063" s="2" t="s">
        <v>27</v>
      </c>
      <c r="K1063" s="2" t="s">
        <v>28</v>
      </c>
      <c r="L1063" s="2" t="s">
        <v>29</v>
      </c>
      <c r="M1063" s="2" t="s">
        <v>29</v>
      </c>
      <c r="N1063" s="2" t="s">
        <v>29</v>
      </c>
      <c r="O1063" s="2" t="s">
        <v>29</v>
      </c>
      <c r="P1063" s="2" t="s">
        <v>1035</v>
      </c>
      <c r="Q1063" s="4" t="str">
        <f>HYPERLINK("http://weibo.com/7019717203/NmcyYjFtR")</f>
        <v>http://weibo.com/7019717203/NmcyYjFtR</v>
      </c>
      <c r="R1063" s="3" t="s">
        <v>185</v>
      </c>
      <c r="S1063" s="2" t="s">
        <v>31</v>
      </c>
      <c r="T1063" t="s">
        <v>32</v>
      </c>
    </row>
    <row r="1064" ht="23" customHeight="1" spans="1:20">
      <c r="A1064" s="2">
        <v>1063</v>
      </c>
      <c r="B1064" s="3" t="s">
        <v>4185</v>
      </c>
      <c r="C1064" s="2" t="s">
        <v>4186</v>
      </c>
      <c r="D1064" s="2" t="s">
        <v>35</v>
      </c>
      <c r="E1064" s="2" t="s">
        <v>22</v>
      </c>
      <c r="F1064" s="2" t="s">
        <v>4187</v>
      </c>
      <c r="G1064" s="2" t="s">
        <v>4188</v>
      </c>
      <c r="H1064" s="2" t="s">
        <v>25</v>
      </c>
      <c r="I1064" s="2" t="s">
        <v>26</v>
      </c>
      <c r="J1064" s="2" t="s">
        <v>27</v>
      </c>
      <c r="K1064" s="2" t="s">
        <v>28</v>
      </c>
      <c r="L1064" s="2" t="s">
        <v>29</v>
      </c>
      <c r="M1064" s="2" t="s">
        <v>29</v>
      </c>
      <c r="N1064" s="2" t="s">
        <v>29</v>
      </c>
      <c r="O1064" s="2" t="s">
        <v>29</v>
      </c>
      <c r="P1064" s="2" t="s">
        <v>459</v>
      </c>
      <c r="Q1064" s="4" t="str">
        <f>HYPERLINK("http://weibo.com/5825577346/NmcxXjWgi")</f>
        <v>http://weibo.com/5825577346/NmcxXjWgi</v>
      </c>
      <c r="R1064" s="3" t="s">
        <v>4185</v>
      </c>
      <c r="S1064" s="2" t="s">
        <v>31</v>
      </c>
      <c r="T1064" t="s">
        <v>32</v>
      </c>
    </row>
    <row r="1065" ht="23" customHeight="1" spans="1:20">
      <c r="A1065" s="2">
        <v>1064</v>
      </c>
      <c r="B1065" s="3" t="s">
        <v>185</v>
      </c>
      <c r="C1065" s="2" t="s">
        <v>4189</v>
      </c>
      <c r="D1065" s="2" t="s">
        <v>35</v>
      </c>
      <c r="E1065" s="2" t="s">
        <v>22</v>
      </c>
      <c r="F1065" s="2" t="s">
        <v>4190</v>
      </c>
      <c r="G1065" s="2" t="s">
        <v>4191</v>
      </c>
      <c r="H1065" s="2" t="s">
        <v>441</v>
      </c>
      <c r="I1065" s="2" t="s">
        <v>26</v>
      </c>
      <c r="J1065" s="2" t="s">
        <v>27</v>
      </c>
      <c r="K1065" s="2" t="s">
        <v>28</v>
      </c>
      <c r="L1065" s="2" t="s">
        <v>29</v>
      </c>
      <c r="M1065" s="2" t="s">
        <v>29</v>
      </c>
      <c r="N1065" s="2" t="s">
        <v>29</v>
      </c>
      <c r="O1065" s="2" t="s">
        <v>29</v>
      </c>
      <c r="P1065" s="2" t="s">
        <v>1111</v>
      </c>
      <c r="Q1065" s="4" t="str">
        <f>HYPERLINK("http://weibo.com/5376334659/NmcxT0N1T")</f>
        <v>http://weibo.com/5376334659/NmcxT0N1T</v>
      </c>
      <c r="R1065" s="3" t="s">
        <v>185</v>
      </c>
      <c r="S1065" s="2" t="s">
        <v>31</v>
      </c>
      <c r="T1065" t="s">
        <v>32</v>
      </c>
    </row>
    <row r="1066" ht="23" customHeight="1" spans="1:20">
      <c r="A1066" s="2">
        <v>1065</v>
      </c>
      <c r="B1066" s="3" t="s">
        <v>4192</v>
      </c>
      <c r="C1066" s="2" t="s">
        <v>4193</v>
      </c>
      <c r="D1066" s="2" t="s">
        <v>21</v>
      </c>
      <c r="E1066" s="2" t="s">
        <v>22</v>
      </c>
      <c r="F1066" s="2" t="s">
        <v>4194</v>
      </c>
      <c r="G1066" s="2" t="s">
        <v>4195</v>
      </c>
      <c r="H1066" s="2" t="s">
        <v>38</v>
      </c>
      <c r="I1066" s="2" t="s">
        <v>26</v>
      </c>
      <c r="J1066" s="2" t="s">
        <v>27</v>
      </c>
      <c r="K1066" s="2" t="s">
        <v>28</v>
      </c>
      <c r="L1066" s="2" t="s">
        <v>29</v>
      </c>
      <c r="M1066" s="2" t="s">
        <v>29</v>
      </c>
      <c r="N1066" s="2" t="s">
        <v>29</v>
      </c>
      <c r="O1066" s="2" t="s">
        <v>29</v>
      </c>
      <c r="P1066" s="2" t="s">
        <v>1626</v>
      </c>
      <c r="Q1066" s="4" t="str">
        <f>HYPERLINK("http://weibo.com/5983386636/NmcxI4LNV")</f>
        <v>http://weibo.com/5983386636/NmcxI4LNV</v>
      </c>
      <c r="R1066" s="3" t="s">
        <v>4192</v>
      </c>
      <c r="S1066" s="2" t="s">
        <v>31</v>
      </c>
      <c r="T1066" t="s">
        <v>32</v>
      </c>
    </row>
    <row r="1067" ht="23" customHeight="1" spans="1:20">
      <c r="A1067" s="2">
        <v>1066</v>
      </c>
      <c r="B1067" s="3" t="s">
        <v>852</v>
      </c>
      <c r="C1067" s="2" t="s">
        <v>4196</v>
      </c>
      <c r="D1067" s="2" t="s">
        <v>35</v>
      </c>
      <c r="E1067" s="2" t="s">
        <v>22</v>
      </c>
      <c r="F1067" s="2" t="s">
        <v>4197</v>
      </c>
      <c r="G1067" s="2" t="s">
        <v>4198</v>
      </c>
      <c r="H1067" s="2" t="s">
        <v>25</v>
      </c>
      <c r="I1067" s="2" t="s">
        <v>26</v>
      </c>
      <c r="J1067" s="2" t="s">
        <v>27</v>
      </c>
      <c r="K1067" s="2" t="s">
        <v>28</v>
      </c>
      <c r="L1067" s="2" t="s">
        <v>29</v>
      </c>
      <c r="M1067" s="2" t="s">
        <v>29</v>
      </c>
      <c r="N1067" s="2" t="s">
        <v>29</v>
      </c>
      <c r="O1067" s="2" t="s">
        <v>29</v>
      </c>
      <c r="P1067" s="2" t="s">
        <v>236</v>
      </c>
      <c r="Q1067" s="4" t="str">
        <f>HYPERLINK("http://weibo.com/7090299719/NmcxFlKmW")</f>
        <v>http://weibo.com/7090299719/NmcxFlKmW</v>
      </c>
      <c r="R1067" s="3" t="s">
        <v>852</v>
      </c>
      <c r="S1067" s="2" t="s">
        <v>31</v>
      </c>
      <c r="T1067" t="s">
        <v>32</v>
      </c>
    </row>
    <row r="1068" ht="23" customHeight="1" spans="1:20">
      <c r="A1068" s="2">
        <v>1067</v>
      </c>
      <c r="B1068" s="3" t="s">
        <v>46</v>
      </c>
      <c r="C1068" s="2" t="s">
        <v>4199</v>
      </c>
      <c r="D1068" s="2" t="s">
        <v>35</v>
      </c>
      <c r="E1068" s="2" t="s">
        <v>22</v>
      </c>
      <c r="F1068" s="2" t="s">
        <v>4200</v>
      </c>
      <c r="G1068" s="2" t="s">
        <v>4201</v>
      </c>
      <c r="H1068" s="2" t="s">
        <v>128</v>
      </c>
      <c r="I1068" s="2" t="s">
        <v>26</v>
      </c>
      <c r="J1068" s="2" t="s">
        <v>27</v>
      </c>
      <c r="K1068" s="2" t="s">
        <v>28</v>
      </c>
      <c r="L1068" s="2" t="s">
        <v>29</v>
      </c>
      <c r="M1068" s="2" t="s">
        <v>29</v>
      </c>
      <c r="N1068" s="2" t="s">
        <v>29</v>
      </c>
      <c r="O1068" s="2" t="s">
        <v>29</v>
      </c>
      <c r="P1068" s="2" t="s">
        <v>1377</v>
      </c>
      <c r="Q1068" s="4" t="str">
        <f>HYPERLINK("http://weibo.com/3319750702/NmcxfnKYa")</f>
        <v>http://weibo.com/3319750702/NmcxfnKYa</v>
      </c>
      <c r="R1068" s="3" t="s">
        <v>46</v>
      </c>
      <c r="S1068" s="2" t="s">
        <v>31</v>
      </c>
      <c r="T1068" t="s">
        <v>32</v>
      </c>
    </row>
    <row r="1069" ht="23" customHeight="1" spans="1:20">
      <c r="A1069" s="2">
        <v>1068</v>
      </c>
      <c r="B1069" s="3" t="s">
        <v>4202</v>
      </c>
      <c r="C1069" s="2" t="s">
        <v>4203</v>
      </c>
      <c r="D1069" s="2" t="s">
        <v>35</v>
      </c>
      <c r="E1069" s="2" t="s">
        <v>22</v>
      </c>
      <c r="F1069" s="2" t="s">
        <v>4187</v>
      </c>
      <c r="G1069" s="2" t="s">
        <v>4188</v>
      </c>
      <c r="H1069" s="2" t="s">
        <v>25</v>
      </c>
      <c r="I1069" s="2" t="s">
        <v>26</v>
      </c>
      <c r="J1069" s="2" t="s">
        <v>27</v>
      </c>
      <c r="K1069" s="2" t="s">
        <v>28</v>
      </c>
      <c r="L1069" s="2" t="s">
        <v>29</v>
      </c>
      <c r="M1069" s="2" t="s">
        <v>29</v>
      </c>
      <c r="N1069" s="2" t="s">
        <v>29</v>
      </c>
      <c r="O1069" s="2" t="s">
        <v>29</v>
      </c>
      <c r="P1069" s="2" t="s">
        <v>459</v>
      </c>
      <c r="Q1069" s="4" t="str">
        <f>HYPERLINK("http://weibo.com/5825577346/NmcxdlRXv")</f>
        <v>http://weibo.com/5825577346/NmcxdlRXv</v>
      </c>
      <c r="R1069" s="3" t="s">
        <v>4202</v>
      </c>
      <c r="S1069" s="2" t="s">
        <v>31</v>
      </c>
      <c r="T1069" t="s">
        <v>32</v>
      </c>
    </row>
    <row r="1070" ht="23" customHeight="1" spans="1:20">
      <c r="A1070" s="2">
        <v>1069</v>
      </c>
      <c r="B1070" s="3" t="s">
        <v>4204</v>
      </c>
      <c r="C1070" s="2" t="s">
        <v>4205</v>
      </c>
      <c r="D1070" s="2" t="s">
        <v>21</v>
      </c>
      <c r="E1070" s="2" t="s">
        <v>22</v>
      </c>
      <c r="F1070" s="2" t="s">
        <v>4206</v>
      </c>
      <c r="G1070" s="2" t="s">
        <v>4207</v>
      </c>
      <c r="H1070" s="2" t="s">
        <v>128</v>
      </c>
      <c r="I1070" s="2" t="s">
        <v>26</v>
      </c>
      <c r="J1070" s="2" t="s">
        <v>27</v>
      </c>
      <c r="K1070" s="2" t="s">
        <v>28</v>
      </c>
      <c r="L1070" s="2" t="s">
        <v>29</v>
      </c>
      <c r="M1070" s="2" t="s">
        <v>29</v>
      </c>
      <c r="N1070" s="2" t="s">
        <v>29</v>
      </c>
      <c r="O1070" s="2" t="s">
        <v>29</v>
      </c>
      <c r="P1070" s="2" t="s">
        <v>764</v>
      </c>
      <c r="Q1070" s="4" t="str">
        <f>HYPERLINK("http://weibo.com/3612563224/Nmcx6y0rv")</f>
        <v>http://weibo.com/3612563224/Nmcx6y0rv</v>
      </c>
      <c r="R1070" s="3" t="s">
        <v>4204</v>
      </c>
      <c r="S1070" s="2" t="s">
        <v>31</v>
      </c>
      <c r="T1070" t="s">
        <v>32</v>
      </c>
    </row>
    <row r="1071" ht="23" customHeight="1" spans="1:20">
      <c r="A1071" s="2">
        <v>1070</v>
      </c>
      <c r="B1071" s="3" t="s">
        <v>4208</v>
      </c>
      <c r="C1071" s="2" t="s">
        <v>4209</v>
      </c>
      <c r="D1071" s="2" t="s">
        <v>35</v>
      </c>
      <c r="E1071" s="2" t="s">
        <v>22</v>
      </c>
      <c r="F1071" s="2" t="s">
        <v>4210</v>
      </c>
      <c r="G1071" s="2" t="s">
        <v>4211</v>
      </c>
      <c r="H1071" s="2" t="s">
        <v>44</v>
      </c>
      <c r="I1071" s="2" t="s">
        <v>26</v>
      </c>
      <c r="J1071" s="2" t="s">
        <v>27</v>
      </c>
      <c r="K1071" s="2" t="s">
        <v>28</v>
      </c>
      <c r="L1071" s="2" t="s">
        <v>29</v>
      </c>
      <c r="M1071" s="2" t="s">
        <v>29</v>
      </c>
      <c r="N1071" s="2" t="s">
        <v>29</v>
      </c>
      <c r="O1071" s="2" t="s">
        <v>29</v>
      </c>
      <c r="P1071" s="2" t="s">
        <v>433</v>
      </c>
      <c r="Q1071" s="4" t="str">
        <f>HYPERLINK("http://weibo.com/7382999737/Nmcw9kskS")</f>
        <v>http://weibo.com/7382999737/Nmcw9kskS</v>
      </c>
      <c r="R1071" s="3" t="s">
        <v>4208</v>
      </c>
      <c r="S1071" s="2" t="s">
        <v>31</v>
      </c>
      <c r="T1071" t="s">
        <v>32</v>
      </c>
    </row>
    <row r="1072" ht="23" customHeight="1" spans="1:20">
      <c r="A1072" s="2">
        <v>1071</v>
      </c>
      <c r="B1072" s="3" t="s">
        <v>4212</v>
      </c>
      <c r="C1072" s="2" t="s">
        <v>4213</v>
      </c>
      <c r="D1072" s="2" t="s">
        <v>21</v>
      </c>
      <c r="E1072" s="2" t="s">
        <v>22</v>
      </c>
      <c r="F1072" s="2" t="s">
        <v>4214</v>
      </c>
      <c r="G1072" s="2" t="s">
        <v>4215</v>
      </c>
      <c r="H1072" s="2" t="s">
        <v>25</v>
      </c>
      <c r="I1072" s="2" t="s">
        <v>26</v>
      </c>
      <c r="J1072" s="2" t="s">
        <v>27</v>
      </c>
      <c r="K1072" s="2" t="s">
        <v>28</v>
      </c>
      <c r="L1072" s="2" t="s">
        <v>29</v>
      </c>
      <c r="M1072" s="2" t="s">
        <v>29</v>
      </c>
      <c r="N1072" s="2" t="s">
        <v>29</v>
      </c>
      <c r="O1072" s="2" t="s">
        <v>29</v>
      </c>
      <c r="P1072" s="2" t="s">
        <v>104</v>
      </c>
      <c r="Q1072" s="4" t="str">
        <f>HYPERLINK("http://weibo.com/5124185968/Nmcveoavx")</f>
        <v>http://weibo.com/5124185968/Nmcveoavx</v>
      </c>
      <c r="R1072" s="3" t="s">
        <v>4212</v>
      </c>
      <c r="S1072" s="2" t="s">
        <v>31</v>
      </c>
      <c r="T1072" t="s">
        <v>32</v>
      </c>
    </row>
    <row r="1073" ht="23" customHeight="1" spans="1:20">
      <c r="A1073" s="2">
        <v>1072</v>
      </c>
      <c r="B1073" s="3" t="s">
        <v>1283</v>
      </c>
      <c r="C1073" s="2" t="s">
        <v>4216</v>
      </c>
      <c r="D1073" s="2" t="s">
        <v>35</v>
      </c>
      <c r="E1073" s="2" t="s">
        <v>22</v>
      </c>
      <c r="F1073" s="2" t="s">
        <v>4217</v>
      </c>
      <c r="G1073" s="2" t="s">
        <v>4218</v>
      </c>
      <c r="H1073" s="2" t="s">
        <v>225</v>
      </c>
      <c r="I1073" s="2" t="s">
        <v>26</v>
      </c>
      <c r="J1073" s="2" t="s">
        <v>27</v>
      </c>
      <c r="K1073" s="2" t="s">
        <v>28</v>
      </c>
      <c r="L1073" s="2" t="s">
        <v>29</v>
      </c>
      <c r="M1073" s="2" t="s">
        <v>29</v>
      </c>
      <c r="N1073" s="2" t="s">
        <v>29</v>
      </c>
      <c r="O1073" s="2" t="s">
        <v>29</v>
      </c>
      <c r="P1073" s="2" t="s">
        <v>4219</v>
      </c>
      <c r="Q1073" s="4" t="str">
        <f>HYPERLINK("http://weibo.com/2648443122/Nmcv7y6jL")</f>
        <v>http://weibo.com/2648443122/Nmcv7y6jL</v>
      </c>
      <c r="R1073" s="3" t="s">
        <v>1283</v>
      </c>
      <c r="S1073" s="2" t="s">
        <v>31</v>
      </c>
      <c r="T1073" t="s">
        <v>32</v>
      </c>
    </row>
    <row r="1074" ht="23" customHeight="1" spans="1:20">
      <c r="A1074" s="2">
        <v>1073</v>
      </c>
      <c r="B1074" s="3" t="s">
        <v>2440</v>
      </c>
      <c r="C1074" s="2" t="s">
        <v>4220</v>
      </c>
      <c r="D1074" s="2" t="s">
        <v>35</v>
      </c>
      <c r="E1074" s="2" t="s">
        <v>22</v>
      </c>
      <c r="F1074" s="2" t="s">
        <v>4221</v>
      </c>
      <c r="G1074" s="2" t="s">
        <v>4222</v>
      </c>
      <c r="H1074" s="2" t="s">
        <v>176</v>
      </c>
      <c r="I1074" s="2" t="s">
        <v>26</v>
      </c>
      <c r="J1074" s="2" t="s">
        <v>27</v>
      </c>
      <c r="K1074" s="2" t="s">
        <v>28</v>
      </c>
      <c r="L1074" s="2" t="s">
        <v>29</v>
      </c>
      <c r="M1074" s="2" t="s">
        <v>29</v>
      </c>
      <c r="N1074" s="2" t="s">
        <v>29</v>
      </c>
      <c r="O1074" s="2" t="s">
        <v>29</v>
      </c>
      <c r="P1074" s="2" t="s">
        <v>4223</v>
      </c>
      <c r="Q1074" s="4" t="str">
        <f>HYPERLINK("http://weibo.com/1406229470/Nmcu707K5")</f>
        <v>http://weibo.com/1406229470/Nmcu707K5</v>
      </c>
      <c r="R1074" s="3" t="s">
        <v>2440</v>
      </c>
      <c r="S1074" s="2" t="s">
        <v>31</v>
      </c>
      <c r="T1074" t="s">
        <v>32</v>
      </c>
    </row>
    <row r="1075" ht="23" customHeight="1" spans="1:20">
      <c r="A1075" s="2">
        <v>1074</v>
      </c>
      <c r="B1075" s="3" t="s">
        <v>4224</v>
      </c>
      <c r="C1075" s="2" t="s">
        <v>4225</v>
      </c>
      <c r="D1075" s="2" t="s">
        <v>21</v>
      </c>
      <c r="E1075" s="2" t="s">
        <v>22</v>
      </c>
      <c r="F1075" s="2" t="s">
        <v>4226</v>
      </c>
      <c r="G1075" s="2" t="s">
        <v>4227</v>
      </c>
      <c r="H1075" s="2" t="s">
        <v>38</v>
      </c>
      <c r="I1075" s="2" t="s">
        <v>26</v>
      </c>
      <c r="J1075" s="2" t="s">
        <v>27</v>
      </c>
      <c r="K1075" s="2" t="s">
        <v>28</v>
      </c>
      <c r="L1075" s="2" t="s">
        <v>29</v>
      </c>
      <c r="M1075" s="2" t="s">
        <v>29</v>
      </c>
      <c r="N1075" s="2" t="s">
        <v>29</v>
      </c>
      <c r="O1075" s="2" t="s">
        <v>29</v>
      </c>
      <c r="P1075" s="2" t="s">
        <v>114</v>
      </c>
      <c r="Q1075" s="4" t="str">
        <f>HYPERLINK("http://weibo.com/6311968851/NmctInY6H")</f>
        <v>http://weibo.com/6311968851/NmctInY6H</v>
      </c>
      <c r="R1075" s="3" t="s">
        <v>4224</v>
      </c>
      <c r="S1075" s="2" t="s">
        <v>31</v>
      </c>
      <c r="T1075" t="s">
        <v>32</v>
      </c>
    </row>
    <row r="1076" ht="23" customHeight="1" spans="1:20">
      <c r="A1076" s="2">
        <v>1075</v>
      </c>
      <c r="B1076" s="3" t="s">
        <v>4228</v>
      </c>
      <c r="C1076" s="2" t="s">
        <v>4229</v>
      </c>
      <c r="D1076" s="2" t="s">
        <v>21</v>
      </c>
      <c r="E1076" s="2" t="s">
        <v>22</v>
      </c>
      <c r="F1076" s="2" t="s">
        <v>4226</v>
      </c>
      <c r="G1076" s="2" t="s">
        <v>4227</v>
      </c>
      <c r="H1076" s="2" t="s">
        <v>38</v>
      </c>
      <c r="I1076" s="2" t="s">
        <v>26</v>
      </c>
      <c r="J1076" s="2" t="s">
        <v>27</v>
      </c>
      <c r="K1076" s="2" t="s">
        <v>28</v>
      </c>
      <c r="L1076" s="2" t="s">
        <v>29</v>
      </c>
      <c r="M1076" s="2" t="s">
        <v>29</v>
      </c>
      <c r="N1076" s="2" t="s">
        <v>29</v>
      </c>
      <c r="O1076" s="2" t="s">
        <v>29</v>
      </c>
      <c r="P1076" s="2" t="s">
        <v>114</v>
      </c>
      <c r="Q1076" s="4" t="str">
        <f>HYPERLINK("http://weibo.com/6311968851/NmctrhTVb")</f>
        <v>http://weibo.com/6311968851/NmctrhTVb</v>
      </c>
      <c r="R1076" s="3" t="s">
        <v>4228</v>
      </c>
      <c r="S1076" s="2" t="s">
        <v>31</v>
      </c>
      <c r="T1076" t="s">
        <v>32</v>
      </c>
    </row>
    <row r="1077" ht="23" customHeight="1" spans="1:20">
      <c r="A1077" s="2">
        <v>1076</v>
      </c>
      <c r="B1077" s="3" t="s">
        <v>4230</v>
      </c>
      <c r="C1077" s="2" t="s">
        <v>4229</v>
      </c>
      <c r="D1077" s="2" t="s">
        <v>35</v>
      </c>
      <c r="E1077" s="2" t="s">
        <v>22</v>
      </c>
      <c r="F1077" s="2" t="s">
        <v>4231</v>
      </c>
      <c r="G1077" s="2" t="s">
        <v>4232</v>
      </c>
      <c r="H1077" s="2" t="s">
        <v>38</v>
      </c>
      <c r="I1077" s="2" t="s">
        <v>26</v>
      </c>
      <c r="J1077" s="2" t="s">
        <v>27</v>
      </c>
      <c r="K1077" s="2" t="s">
        <v>28</v>
      </c>
      <c r="L1077" s="2" t="s">
        <v>29</v>
      </c>
      <c r="M1077" s="2" t="s">
        <v>29</v>
      </c>
      <c r="N1077" s="2" t="s">
        <v>29</v>
      </c>
      <c r="O1077" s="2" t="s">
        <v>29</v>
      </c>
      <c r="P1077" s="2" t="s">
        <v>149</v>
      </c>
      <c r="Q1077" s="4" t="str">
        <f>HYPERLINK("http://weibo.com/7799580100/Nmctr0jsH")</f>
        <v>http://weibo.com/7799580100/Nmctr0jsH</v>
      </c>
      <c r="R1077" s="3" t="s">
        <v>4230</v>
      </c>
      <c r="S1077" s="2" t="s">
        <v>31</v>
      </c>
      <c r="T1077" t="s">
        <v>32</v>
      </c>
    </row>
    <row r="1078" ht="23" customHeight="1" spans="1:20">
      <c r="A1078" s="2">
        <v>1077</v>
      </c>
      <c r="B1078" s="3" t="s">
        <v>4233</v>
      </c>
      <c r="C1078" s="2" t="s">
        <v>4234</v>
      </c>
      <c r="D1078" s="2" t="s">
        <v>35</v>
      </c>
      <c r="E1078" s="2" t="s">
        <v>22</v>
      </c>
      <c r="F1078" s="2" t="s">
        <v>4235</v>
      </c>
      <c r="G1078" s="2" t="s">
        <v>4236</v>
      </c>
      <c r="H1078" s="2" t="s">
        <v>1748</v>
      </c>
      <c r="I1078" s="2" t="s">
        <v>26</v>
      </c>
      <c r="J1078" s="2" t="s">
        <v>27</v>
      </c>
      <c r="K1078" s="2" t="s">
        <v>28</v>
      </c>
      <c r="L1078" s="2" t="s">
        <v>29</v>
      </c>
      <c r="M1078" s="2" t="s">
        <v>29</v>
      </c>
      <c r="N1078" s="2" t="s">
        <v>29</v>
      </c>
      <c r="O1078" s="2" t="s">
        <v>29</v>
      </c>
      <c r="P1078" s="2" t="s">
        <v>4237</v>
      </c>
      <c r="Q1078" s="4" t="str">
        <f>HYPERLINK("http://weibo.com/6628576087/Nmcs7sXuy")</f>
        <v>http://weibo.com/6628576087/Nmcs7sXuy</v>
      </c>
      <c r="R1078" s="3" t="s">
        <v>4233</v>
      </c>
      <c r="S1078" s="2" t="s">
        <v>31</v>
      </c>
      <c r="T1078" t="s">
        <v>32</v>
      </c>
    </row>
    <row r="1079" ht="23" customHeight="1" spans="1:20">
      <c r="A1079" s="2">
        <v>1078</v>
      </c>
      <c r="B1079" s="3" t="s">
        <v>4238</v>
      </c>
      <c r="C1079" s="2" t="s">
        <v>4239</v>
      </c>
      <c r="D1079" s="2" t="s">
        <v>21</v>
      </c>
      <c r="E1079" s="2" t="s">
        <v>22</v>
      </c>
      <c r="F1079" s="2" t="s">
        <v>4240</v>
      </c>
      <c r="G1079" s="2" t="s">
        <v>4241</v>
      </c>
      <c r="H1079" s="2" t="s">
        <v>103</v>
      </c>
      <c r="I1079" s="2" t="s">
        <v>26</v>
      </c>
      <c r="J1079" s="2" t="s">
        <v>27</v>
      </c>
      <c r="K1079" s="2" t="s">
        <v>28</v>
      </c>
      <c r="L1079" s="2" t="s">
        <v>29</v>
      </c>
      <c r="M1079" s="2" t="s">
        <v>29</v>
      </c>
      <c r="N1079" s="2" t="s">
        <v>29</v>
      </c>
      <c r="O1079" s="2" t="s">
        <v>29</v>
      </c>
      <c r="P1079" s="2" t="s">
        <v>4242</v>
      </c>
      <c r="Q1079" s="4" t="str">
        <f>HYPERLINK("http://weibo.com/5605295867/NmcrX6oea")</f>
        <v>http://weibo.com/5605295867/NmcrX6oea</v>
      </c>
      <c r="R1079" s="3" t="s">
        <v>4238</v>
      </c>
      <c r="S1079" s="2" t="s">
        <v>31</v>
      </c>
      <c r="T1079" t="s">
        <v>32</v>
      </c>
    </row>
    <row r="1080" ht="23" customHeight="1" spans="1:20">
      <c r="A1080" s="2">
        <v>1079</v>
      </c>
      <c r="B1080" s="3" t="s">
        <v>4243</v>
      </c>
      <c r="C1080" s="2" t="s">
        <v>4244</v>
      </c>
      <c r="D1080" s="2" t="s">
        <v>21</v>
      </c>
      <c r="E1080" s="2" t="s">
        <v>22</v>
      </c>
      <c r="F1080" s="2" t="s">
        <v>4245</v>
      </c>
      <c r="G1080" s="2" t="s">
        <v>4246</v>
      </c>
      <c r="H1080" s="2" t="s">
        <v>25</v>
      </c>
      <c r="I1080" s="2" t="s">
        <v>26</v>
      </c>
      <c r="J1080" s="2" t="s">
        <v>27</v>
      </c>
      <c r="K1080" s="2" t="s">
        <v>28</v>
      </c>
      <c r="L1080" s="2" t="s">
        <v>29</v>
      </c>
      <c r="M1080" s="2" t="s">
        <v>29</v>
      </c>
      <c r="N1080" s="2" t="s">
        <v>29</v>
      </c>
      <c r="O1080" s="2" t="s">
        <v>29</v>
      </c>
      <c r="P1080" s="2" t="s">
        <v>4247</v>
      </c>
      <c r="Q1080" s="4" t="str">
        <f>HYPERLINK("http://weibo.com/1909050610/NmcrDyVAt")</f>
        <v>http://weibo.com/1909050610/NmcrDyVAt</v>
      </c>
      <c r="R1080" s="3" t="s">
        <v>4243</v>
      </c>
      <c r="S1080" s="2" t="s">
        <v>31</v>
      </c>
      <c r="T1080" t="s">
        <v>32</v>
      </c>
    </row>
    <row r="1081" ht="23" customHeight="1" spans="1:20">
      <c r="A1081" s="2">
        <v>1080</v>
      </c>
      <c r="B1081" s="3" t="s">
        <v>4248</v>
      </c>
      <c r="C1081" s="2" t="s">
        <v>4249</v>
      </c>
      <c r="D1081" s="2" t="s">
        <v>21</v>
      </c>
      <c r="E1081" s="2" t="s">
        <v>22</v>
      </c>
      <c r="F1081" s="2" t="s">
        <v>4250</v>
      </c>
      <c r="G1081" s="2" t="s">
        <v>4251</v>
      </c>
      <c r="H1081" s="2" t="s">
        <v>128</v>
      </c>
      <c r="I1081" s="2" t="s">
        <v>26</v>
      </c>
      <c r="J1081" s="2" t="s">
        <v>27</v>
      </c>
      <c r="K1081" s="2" t="s">
        <v>28</v>
      </c>
      <c r="L1081" s="2" t="s">
        <v>29</v>
      </c>
      <c r="M1081" s="2" t="s">
        <v>29</v>
      </c>
      <c r="N1081" s="2" t="s">
        <v>29</v>
      </c>
      <c r="O1081" s="2" t="s">
        <v>29</v>
      </c>
      <c r="P1081" s="2" t="s">
        <v>2089</v>
      </c>
      <c r="Q1081" s="4" t="str">
        <f>HYPERLINK("http://weibo.com/7293680268/Nmcqlxyxv")</f>
        <v>http://weibo.com/7293680268/Nmcqlxyxv</v>
      </c>
      <c r="R1081" s="3" t="s">
        <v>4248</v>
      </c>
      <c r="S1081" s="2" t="s">
        <v>31</v>
      </c>
      <c r="T1081" t="s">
        <v>32</v>
      </c>
    </row>
    <row r="1082" ht="23" customHeight="1" spans="1:20">
      <c r="A1082" s="2">
        <v>1081</v>
      </c>
      <c r="B1082" s="3" t="s">
        <v>185</v>
      </c>
      <c r="C1082" s="2" t="s">
        <v>4252</v>
      </c>
      <c r="D1082" s="2" t="s">
        <v>35</v>
      </c>
      <c r="E1082" s="2" t="s">
        <v>22</v>
      </c>
      <c r="F1082" s="2" t="s">
        <v>4253</v>
      </c>
      <c r="G1082" s="2" t="s">
        <v>4254</v>
      </c>
      <c r="H1082" s="2" t="s">
        <v>25</v>
      </c>
      <c r="I1082" s="2" t="s">
        <v>26</v>
      </c>
      <c r="J1082" s="2" t="s">
        <v>27</v>
      </c>
      <c r="K1082" s="2" t="s">
        <v>28</v>
      </c>
      <c r="L1082" s="2" t="s">
        <v>29</v>
      </c>
      <c r="M1082" s="2" t="s">
        <v>29</v>
      </c>
      <c r="N1082" s="2" t="s">
        <v>29</v>
      </c>
      <c r="O1082" s="2" t="s">
        <v>29</v>
      </c>
      <c r="P1082" s="2" t="s">
        <v>601</v>
      </c>
      <c r="Q1082" s="4" t="str">
        <f>HYPERLINK("http://weibo.com/5998994408/NmcqemAvX")</f>
        <v>http://weibo.com/5998994408/NmcqemAvX</v>
      </c>
      <c r="R1082" s="3" t="s">
        <v>185</v>
      </c>
      <c r="S1082" s="2" t="s">
        <v>31</v>
      </c>
      <c r="T1082" t="s">
        <v>32</v>
      </c>
    </row>
    <row r="1083" ht="23" customHeight="1" spans="1:20">
      <c r="A1083" s="2">
        <v>1082</v>
      </c>
      <c r="B1083" s="3" t="s">
        <v>185</v>
      </c>
      <c r="C1083" s="2" t="s">
        <v>4255</v>
      </c>
      <c r="D1083" s="2" t="s">
        <v>35</v>
      </c>
      <c r="E1083" s="2" t="s">
        <v>22</v>
      </c>
      <c r="F1083" s="2" t="s">
        <v>4256</v>
      </c>
      <c r="G1083" s="2" t="s">
        <v>4257</v>
      </c>
      <c r="H1083" s="2" t="s">
        <v>423</v>
      </c>
      <c r="I1083" s="2" t="s">
        <v>26</v>
      </c>
      <c r="J1083" s="2" t="s">
        <v>27</v>
      </c>
      <c r="K1083" s="2" t="s">
        <v>28</v>
      </c>
      <c r="L1083" s="2" t="s">
        <v>29</v>
      </c>
      <c r="M1083" s="2" t="s">
        <v>29</v>
      </c>
      <c r="N1083" s="2" t="s">
        <v>29</v>
      </c>
      <c r="O1083" s="2" t="s">
        <v>29</v>
      </c>
      <c r="P1083" s="2" t="s">
        <v>56</v>
      </c>
      <c r="Q1083" s="4" t="str">
        <f>HYPERLINK("http://weibo.com/6292955320/NmcpNxysc")</f>
        <v>http://weibo.com/6292955320/NmcpNxysc</v>
      </c>
      <c r="R1083" s="3" t="s">
        <v>185</v>
      </c>
      <c r="S1083" s="2" t="s">
        <v>31</v>
      </c>
      <c r="T1083" t="s">
        <v>32</v>
      </c>
    </row>
    <row r="1084" ht="23" customHeight="1" spans="1:20">
      <c r="A1084" s="2">
        <v>1083</v>
      </c>
      <c r="B1084" s="3" t="s">
        <v>4258</v>
      </c>
      <c r="C1084" s="2" t="s">
        <v>4259</v>
      </c>
      <c r="D1084" s="2" t="s">
        <v>21</v>
      </c>
      <c r="E1084" s="2" t="s">
        <v>22</v>
      </c>
      <c r="F1084" s="2" t="s">
        <v>4260</v>
      </c>
      <c r="G1084" s="2" t="s">
        <v>4261</v>
      </c>
      <c r="H1084" s="2" t="s">
        <v>376</v>
      </c>
      <c r="I1084" s="2" t="s">
        <v>26</v>
      </c>
      <c r="J1084" s="2" t="s">
        <v>27</v>
      </c>
      <c r="K1084" s="2" t="s">
        <v>28</v>
      </c>
      <c r="L1084" s="2" t="s">
        <v>29</v>
      </c>
      <c r="M1084" s="2" t="s">
        <v>29</v>
      </c>
      <c r="N1084" s="2" t="s">
        <v>29</v>
      </c>
      <c r="O1084" s="2" t="s">
        <v>29</v>
      </c>
      <c r="P1084" s="2" t="s">
        <v>271</v>
      </c>
      <c r="Q1084" s="4" t="str">
        <f>HYPERLINK("http://weibo.com/6999574356/NmcpMhcX2")</f>
        <v>http://weibo.com/6999574356/NmcpMhcX2</v>
      </c>
      <c r="R1084" s="3" t="s">
        <v>4258</v>
      </c>
      <c r="S1084" s="2" t="s">
        <v>31</v>
      </c>
      <c r="T1084" t="s">
        <v>32</v>
      </c>
    </row>
    <row r="1085" ht="23" customHeight="1" spans="1:20">
      <c r="A1085" s="2">
        <v>1084</v>
      </c>
      <c r="B1085" s="3" t="s">
        <v>2440</v>
      </c>
      <c r="C1085" s="2" t="s">
        <v>4262</v>
      </c>
      <c r="D1085" s="2" t="s">
        <v>35</v>
      </c>
      <c r="E1085" s="2" t="s">
        <v>22</v>
      </c>
      <c r="F1085" s="2" t="s">
        <v>4263</v>
      </c>
      <c r="G1085" s="2" t="s">
        <v>4264</v>
      </c>
      <c r="H1085" s="2" t="s">
        <v>4265</v>
      </c>
      <c r="I1085" s="2" t="s">
        <v>26</v>
      </c>
      <c r="J1085" s="2" t="s">
        <v>27</v>
      </c>
      <c r="K1085" s="2" t="s">
        <v>28</v>
      </c>
      <c r="L1085" s="2" t="s">
        <v>29</v>
      </c>
      <c r="M1085" s="2" t="s">
        <v>29</v>
      </c>
      <c r="N1085" s="2" t="s">
        <v>29</v>
      </c>
      <c r="O1085" s="2" t="s">
        <v>29</v>
      </c>
      <c r="P1085" s="2" t="s">
        <v>408</v>
      </c>
      <c r="Q1085" s="4" t="str">
        <f>HYPERLINK("http://weibo.com/7167253581/NmcpH1wmB")</f>
        <v>http://weibo.com/7167253581/NmcpH1wmB</v>
      </c>
      <c r="R1085" s="3" t="s">
        <v>2440</v>
      </c>
      <c r="S1085" s="2" t="s">
        <v>31</v>
      </c>
      <c r="T1085" t="s">
        <v>32</v>
      </c>
    </row>
    <row r="1086" ht="23" customHeight="1" spans="1:20">
      <c r="A1086" s="2">
        <v>1085</v>
      </c>
      <c r="B1086" s="3" t="s">
        <v>383</v>
      </c>
      <c r="C1086" s="2" t="s">
        <v>4266</v>
      </c>
      <c r="D1086" s="2" t="s">
        <v>21</v>
      </c>
      <c r="E1086" s="2" t="s">
        <v>22</v>
      </c>
      <c r="F1086" s="2" t="s">
        <v>4267</v>
      </c>
      <c r="G1086" s="2" t="s">
        <v>4268</v>
      </c>
      <c r="H1086" s="2" t="s">
        <v>38</v>
      </c>
      <c r="I1086" s="2" t="s">
        <v>26</v>
      </c>
      <c r="J1086" s="2" t="s">
        <v>27</v>
      </c>
      <c r="K1086" s="2" t="s">
        <v>28</v>
      </c>
      <c r="L1086" s="2" t="s">
        <v>29</v>
      </c>
      <c r="M1086" s="2" t="s">
        <v>29</v>
      </c>
      <c r="N1086" s="2" t="s">
        <v>29</v>
      </c>
      <c r="O1086" s="2" t="s">
        <v>29</v>
      </c>
      <c r="P1086" s="2" t="s">
        <v>4269</v>
      </c>
      <c r="Q1086" s="4" t="str">
        <f>HYPERLINK("http://weibo.com/1812383872/NmcpBk5Qm")</f>
        <v>http://weibo.com/1812383872/NmcpBk5Qm</v>
      </c>
      <c r="R1086" s="3" t="s">
        <v>383</v>
      </c>
      <c r="S1086" s="2" t="s">
        <v>31</v>
      </c>
      <c r="T1086" t="s">
        <v>32</v>
      </c>
    </row>
    <row r="1087" ht="23" customHeight="1" spans="1:20">
      <c r="A1087" s="2">
        <v>1086</v>
      </c>
      <c r="B1087" s="3" t="s">
        <v>2440</v>
      </c>
      <c r="C1087" s="2" t="s">
        <v>4270</v>
      </c>
      <c r="D1087" s="2" t="s">
        <v>35</v>
      </c>
      <c r="E1087" s="2" t="s">
        <v>22</v>
      </c>
      <c r="F1087" s="2" t="s">
        <v>4271</v>
      </c>
      <c r="G1087" s="2" t="s">
        <v>4272</v>
      </c>
      <c r="H1087" s="2" t="s">
        <v>38</v>
      </c>
      <c r="I1087" s="2" t="s">
        <v>26</v>
      </c>
      <c r="J1087" s="2" t="s">
        <v>27</v>
      </c>
      <c r="K1087" s="2" t="s">
        <v>28</v>
      </c>
      <c r="L1087" s="2" t="s">
        <v>29</v>
      </c>
      <c r="M1087" s="2" t="s">
        <v>29</v>
      </c>
      <c r="N1087" s="2" t="s">
        <v>29</v>
      </c>
      <c r="O1087" s="2" t="s">
        <v>29</v>
      </c>
      <c r="P1087" s="2" t="s">
        <v>1392</v>
      </c>
      <c r="Q1087" s="4" t="str">
        <f>HYPERLINK("http://weibo.com/6381055809/NmcoIctT1")</f>
        <v>http://weibo.com/6381055809/NmcoIctT1</v>
      </c>
      <c r="R1087" s="3" t="s">
        <v>2440</v>
      </c>
      <c r="S1087" s="2" t="s">
        <v>31</v>
      </c>
      <c r="T1087" t="s">
        <v>32</v>
      </c>
    </row>
    <row r="1088" ht="23" customHeight="1" spans="1:20">
      <c r="A1088" s="2">
        <v>1087</v>
      </c>
      <c r="B1088" s="3" t="s">
        <v>185</v>
      </c>
      <c r="C1088" s="2" t="s">
        <v>4273</v>
      </c>
      <c r="D1088" s="2" t="s">
        <v>35</v>
      </c>
      <c r="E1088" s="2" t="s">
        <v>22</v>
      </c>
      <c r="F1088" s="2" t="s">
        <v>4274</v>
      </c>
      <c r="G1088" s="2" t="s">
        <v>4275</v>
      </c>
      <c r="H1088" s="2" t="s">
        <v>423</v>
      </c>
      <c r="I1088" s="2" t="s">
        <v>26</v>
      </c>
      <c r="J1088" s="2" t="s">
        <v>27</v>
      </c>
      <c r="K1088" s="2" t="s">
        <v>28</v>
      </c>
      <c r="L1088" s="2" t="s">
        <v>29</v>
      </c>
      <c r="M1088" s="2" t="s">
        <v>29</v>
      </c>
      <c r="N1088" s="2" t="s">
        <v>29</v>
      </c>
      <c r="O1088" s="2" t="s">
        <v>29</v>
      </c>
      <c r="P1088" s="2" t="s">
        <v>2785</v>
      </c>
      <c r="Q1088" s="4" t="str">
        <f>HYPERLINK("http://weibo.com/3064621731/Nmcossgyg")</f>
        <v>http://weibo.com/3064621731/Nmcossgyg</v>
      </c>
      <c r="R1088" s="3" t="s">
        <v>185</v>
      </c>
      <c r="S1088" s="2" t="s">
        <v>31</v>
      </c>
      <c r="T1088" t="s">
        <v>32</v>
      </c>
    </row>
    <row r="1089" ht="23" customHeight="1" spans="1:20">
      <c r="A1089" s="2">
        <v>1088</v>
      </c>
      <c r="B1089" s="3" t="s">
        <v>4276</v>
      </c>
      <c r="C1089" s="2" t="s">
        <v>4277</v>
      </c>
      <c r="D1089" s="2" t="s">
        <v>35</v>
      </c>
      <c r="E1089" s="2" t="s">
        <v>22</v>
      </c>
      <c r="F1089" s="2" t="s">
        <v>4278</v>
      </c>
      <c r="G1089" s="2" t="s">
        <v>4279</v>
      </c>
      <c r="H1089" s="2" t="s">
        <v>423</v>
      </c>
      <c r="I1089" s="2" t="s">
        <v>26</v>
      </c>
      <c r="J1089" s="2" t="s">
        <v>27</v>
      </c>
      <c r="K1089" s="2" t="s">
        <v>28</v>
      </c>
      <c r="L1089" s="2" t="s">
        <v>29</v>
      </c>
      <c r="M1089" s="2" t="s">
        <v>29</v>
      </c>
      <c r="N1089" s="2" t="s">
        <v>29</v>
      </c>
      <c r="O1089" s="2" t="s">
        <v>29</v>
      </c>
      <c r="P1089" s="2" t="s">
        <v>408</v>
      </c>
      <c r="Q1089" s="4" t="str">
        <f>HYPERLINK("http://weibo.com/6144686735/NmcopdmmO")</f>
        <v>http://weibo.com/6144686735/NmcopdmmO</v>
      </c>
      <c r="R1089" s="3" t="s">
        <v>4276</v>
      </c>
      <c r="S1089" s="2" t="s">
        <v>31</v>
      </c>
      <c r="T1089" t="s">
        <v>32</v>
      </c>
    </row>
    <row r="1090" ht="23" customHeight="1" spans="1:20">
      <c r="A1090" s="2">
        <v>1089</v>
      </c>
      <c r="B1090" s="3" t="s">
        <v>4280</v>
      </c>
      <c r="C1090" s="2" t="s">
        <v>4281</v>
      </c>
      <c r="D1090" s="2" t="s">
        <v>21</v>
      </c>
      <c r="E1090" s="2" t="s">
        <v>22</v>
      </c>
      <c r="F1090" s="2" t="s">
        <v>4282</v>
      </c>
      <c r="G1090" s="2" t="s">
        <v>4283</v>
      </c>
      <c r="H1090" s="2" t="s">
        <v>38</v>
      </c>
      <c r="I1090" s="2" t="s">
        <v>26</v>
      </c>
      <c r="J1090" s="2" t="s">
        <v>27</v>
      </c>
      <c r="K1090" s="2" t="s">
        <v>28</v>
      </c>
      <c r="L1090" s="2" t="s">
        <v>29</v>
      </c>
      <c r="M1090" s="2" t="s">
        <v>29</v>
      </c>
      <c r="N1090" s="2" t="s">
        <v>29</v>
      </c>
      <c r="O1090" s="2" t="s">
        <v>29</v>
      </c>
      <c r="P1090" s="2" t="s">
        <v>4284</v>
      </c>
      <c r="Q1090" s="4" t="str">
        <f>HYPERLINK("http://weibo.com/6325921365/Nmcoo2w5H")</f>
        <v>http://weibo.com/6325921365/Nmcoo2w5H</v>
      </c>
      <c r="R1090" s="3" t="s">
        <v>4280</v>
      </c>
      <c r="S1090" s="2" t="s">
        <v>31</v>
      </c>
      <c r="T1090" t="s">
        <v>32</v>
      </c>
    </row>
    <row r="1091" ht="23" customHeight="1" spans="1:20">
      <c r="A1091" s="2">
        <v>1090</v>
      </c>
      <c r="B1091" s="3" t="s">
        <v>3351</v>
      </c>
      <c r="C1091" s="2" t="s">
        <v>4285</v>
      </c>
      <c r="D1091" s="2" t="s">
        <v>35</v>
      </c>
      <c r="E1091" s="2" t="s">
        <v>22</v>
      </c>
      <c r="F1091" s="2" t="s">
        <v>4278</v>
      </c>
      <c r="G1091" s="2" t="s">
        <v>4279</v>
      </c>
      <c r="H1091" s="2" t="s">
        <v>423</v>
      </c>
      <c r="I1091" s="2" t="s">
        <v>26</v>
      </c>
      <c r="J1091" s="2" t="s">
        <v>27</v>
      </c>
      <c r="K1091" s="2" t="s">
        <v>28</v>
      </c>
      <c r="L1091" s="2" t="s">
        <v>29</v>
      </c>
      <c r="M1091" s="2" t="s">
        <v>29</v>
      </c>
      <c r="N1091" s="2" t="s">
        <v>29</v>
      </c>
      <c r="O1091" s="2" t="s">
        <v>29</v>
      </c>
      <c r="P1091" s="2" t="s">
        <v>408</v>
      </c>
      <c r="Q1091" s="4" t="str">
        <f>HYPERLINK("http://weibo.com/6144686735/NmcnTz0Vw")</f>
        <v>http://weibo.com/6144686735/NmcnTz0Vw</v>
      </c>
      <c r="R1091" s="3" t="s">
        <v>3351</v>
      </c>
      <c r="S1091" s="2" t="s">
        <v>31</v>
      </c>
      <c r="T1091" t="s">
        <v>32</v>
      </c>
    </row>
    <row r="1092" ht="23" customHeight="1" spans="1:20">
      <c r="A1092" s="2">
        <v>1091</v>
      </c>
      <c r="B1092" s="3" t="s">
        <v>4286</v>
      </c>
      <c r="C1092" s="2" t="s">
        <v>4287</v>
      </c>
      <c r="D1092" s="2" t="s">
        <v>21</v>
      </c>
      <c r="E1092" s="2" t="s">
        <v>22</v>
      </c>
      <c r="F1092" s="2" t="s">
        <v>4288</v>
      </c>
      <c r="G1092" s="2" t="s">
        <v>4289</v>
      </c>
      <c r="H1092" s="2" t="s">
        <v>38</v>
      </c>
      <c r="I1092" s="2" t="s">
        <v>26</v>
      </c>
      <c r="J1092" s="2" t="s">
        <v>27</v>
      </c>
      <c r="K1092" s="2" t="s">
        <v>28</v>
      </c>
      <c r="L1092" s="2" t="s">
        <v>29</v>
      </c>
      <c r="M1092" s="2" t="s">
        <v>29</v>
      </c>
      <c r="N1092" s="2" t="s">
        <v>29</v>
      </c>
      <c r="O1092" s="2" t="s">
        <v>29</v>
      </c>
      <c r="P1092" s="2" t="s">
        <v>433</v>
      </c>
      <c r="Q1092" s="4" t="str">
        <f>HYPERLINK("http://weibo.com/5982573049/NmcnSc4PE")</f>
        <v>http://weibo.com/5982573049/NmcnSc4PE</v>
      </c>
      <c r="R1092" s="3" t="s">
        <v>4286</v>
      </c>
      <c r="S1092" s="2" t="s">
        <v>31</v>
      </c>
      <c r="T1092" t="s">
        <v>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王拥军</cp:lastModifiedBy>
  <dcterms:created xsi:type="dcterms:W3CDTF">2023-10-17T03:19:00Z</dcterms:created>
  <dcterms:modified xsi:type="dcterms:W3CDTF">2023-10-17T03:39:42Z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69FA4BB6DD9A465688889EFE07D68747_12</vt:lpwstr>
  </property>
  <property fmtid="{D5CDD505-2E9C-101B-9397-08002B2CF9AE}" pid="3" name="KSOProductBuildVer">
    <vt:lpwstr>2052-12.1.0.15712</vt:lpwstr>
  </property>
</Properties>
</file>