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  <sheet name="Sheet2" sheetId="2" r:id="rId2"/>
    <sheet name="Sheet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318"/>
  <sheetViews>
    <sheetView workbookViewId="0" rightToLeft="0"/>
  </sheetViews>
  <sheetData>
    <row r="1">
      <c r="A1" t="str">
        <v>Date</v>
      </c>
      <c r="B1" t="str">
        <v>Price</v>
      </c>
    </row>
    <row r="2">
      <c r="A2">
        <f>IFERROR(__xludf.DUMMYFUNCTION("""COMPUTED_VALUE"""),43467.6458333333)</f>
        <v>43467.6458333333</v>
      </c>
      <c r="B2">
        <f>IFERROR(__xludf.DUMMYFUNCTION("""COMPUTED_VALUE"""),112.97)</f>
        <v>112.97</v>
      </c>
    </row>
    <row r="3">
      <c r="A3">
        <f>IFERROR(__xludf.DUMMYFUNCTION("""COMPUTED_VALUE"""),43468.6458333333)</f>
        <v>43468.6458333333</v>
      </c>
      <c r="B3">
        <f>IFERROR(__xludf.DUMMYFUNCTION("""COMPUTED_VALUE"""),111.84)</f>
        <v>111.84</v>
      </c>
    </row>
    <row r="4">
      <c r="A4">
        <f>IFERROR(__xludf.DUMMYFUNCTION("""COMPUTED_VALUE"""),43469.6458333333)</f>
        <v>43469.6458333333</v>
      </c>
      <c r="B4">
        <f>IFERROR(__xludf.DUMMYFUNCTION("""COMPUTED_VALUE"""),112.49)</f>
        <v>112.49</v>
      </c>
    </row>
    <row r="5">
      <c r="A5">
        <f>IFERROR(__xludf.DUMMYFUNCTION("""COMPUTED_VALUE"""),43472.6458333333)</f>
        <v>43472.6458333333</v>
      </c>
      <c r="B5">
        <f>IFERROR(__xludf.DUMMYFUNCTION("""COMPUTED_VALUE"""),112.56)</f>
        <v>112.56</v>
      </c>
    </row>
    <row r="6">
      <c r="A6">
        <f>IFERROR(__xludf.DUMMYFUNCTION("""COMPUTED_VALUE"""),43473.6458333333)</f>
        <v>43473.6458333333</v>
      </c>
      <c r="B6">
        <f>IFERROR(__xludf.DUMMYFUNCTION("""COMPUTED_VALUE"""),112.86)</f>
        <v>112.86</v>
      </c>
    </row>
    <row r="7">
      <c r="A7">
        <f>IFERROR(__xludf.DUMMYFUNCTION("""COMPUTED_VALUE"""),43474.6458333333)</f>
        <v>43474.6458333333</v>
      </c>
      <c r="B7">
        <f>IFERROR(__xludf.DUMMYFUNCTION("""COMPUTED_VALUE"""),113.26)</f>
        <v>113.26</v>
      </c>
    </row>
    <row r="8">
      <c r="A8">
        <f>IFERROR(__xludf.DUMMYFUNCTION("""COMPUTED_VALUE"""),43475.6458333333)</f>
        <v>43475.6458333333</v>
      </c>
      <c r="B8">
        <f>IFERROR(__xludf.DUMMYFUNCTION("""COMPUTED_VALUE"""),113.25)</f>
        <v>113.25</v>
      </c>
    </row>
    <row r="9">
      <c r="A9">
        <f>IFERROR(__xludf.DUMMYFUNCTION("""COMPUTED_VALUE"""),43476.6458333333)</f>
        <v>43476.6458333333</v>
      </c>
      <c r="B9">
        <f>IFERROR(__xludf.DUMMYFUNCTION("""COMPUTED_VALUE"""),112.69)</f>
        <v>112.69</v>
      </c>
    </row>
    <row r="10">
      <c r="A10">
        <f>IFERROR(__xludf.DUMMYFUNCTION("""COMPUTED_VALUE"""),43479.6458333333)</f>
        <v>43479.6458333333</v>
      </c>
      <c r="B10">
        <f>IFERROR(__xludf.DUMMYFUNCTION("""COMPUTED_VALUE"""),112.17)</f>
        <v>112.17</v>
      </c>
    </row>
    <row r="11">
      <c r="A11">
        <f>IFERROR(__xludf.DUMMYFUNCTION("""COMPUTED_VALUE"""),43480.6458333333)</f>
        <v>43480.6458333333</v>
      </c>
      <c r="B11">
        <f>IFERROR(__xludf.DUMMYFUNCTION("""COMPUTED_VALUE"""),113.6)</f>
        <v>113.6</v>
      </c>
    </row>
    <row r="12">
      <c r="A12">
        <f>IFERROR(__xludf.DUMMYFUNCTION("""COMPUTED_VALUE"""),43481.6458333333)</f>
        <v>43481.6458333333</v>
      </c>
      <c r="B12">
        <f>IFERROR(__xludf.DUMMYFUNCTION("""COMPUTED_VALUE"""),114.13)</f>
        <v>114.13</v>
      </c>
    </row>
    <row r="13">
      <c r="A13">
        <f>IFERROR(__xludf.DUMMYFUNCTION("""COMPUTED_VALUE"""),43482.6458333333)</f>
        <v>43482.6458333333</v>
      </c>
      <c r="B13">
        <f>IFERROR(__xludf.DUMMYFUNCTION("""COMPUTED_VALUE"""),114.15)</f>
        <v>114.15</v>
      </c>
    </row>
    <row r="14">
      <c r="A14">
        <f>IFERROR(__xludf.DUMMYFUNCTION("""COMPUTED_VALUE"""),43483.6458333333)</f>
        <v>43483.6458333333</v>
      </c>
      <c r="B14">
        <f>IFERROR(__xludf.DUMMYFUNCTION("""COMPUTED_VALUE"""),113.83)</f>
        <v>113.83</v>
      </c>
    </row>
    <row r="15">
      <c r="A15">
        <f>IFERROR(__xludf.DUMMYFUNCTION("""COMPUTED_VALUE"""),43486.6458333333)</f>
        <v>43486.6458333333</v>
      </c>
      <c r="B15">
        <f>IFERROR(__xludf.DUMMYFUNCTION("""COMPUTED_VALUE"""),114.48)</f>
        <v>114.48</v>
      </c>
    </row>
    <row r="16">
      <c r="A16">
        <f>IFERROR(__xludf.DUMMYFUNCTION("""COMPUTED_VALUE"""),43487.6458333333)</f>
        <v>43487.6458333333</v>
      </c>
      <c r="B16">
        <f>IFERROR(__xludf.DUMMYFUNCTION("""COMPUTED_VALUE"""),114.07)</f>
        <v>114.07</v>
      </c>
    </row>
    <row r="17">
      <c r="A17">
        <f>IFERROR(__xludf.DUMMYFUNCTION("""COMPUTED_VALUE"""),43488.6458333333)</f>
        <v>43488.6458333333</v>
      </c>
      <c r="B17">
        <f>IFERROR(__xludf.DUMMYFUNCTION("""COMPUTED_VALUE"""),113.32)</f>
        <v>113.32</v>
      </c>
    </row>
    <row r="18">
      <c r="A18">
        <f>IFERROR(__xludf.DUMMYFUNCTION("""COMPUTED_VALUE"""),43489.6458333333)</f>
        <v>43489.6458333333</v>
      </c>
      <c r="B18">
        <f>IFERROR(__xludf.DUMMYFUNCTION("""COMPUTED_VALUE"""),113.47)</f>
        <v>113.47</v>
      </c>
    </row>
    <row r="19">
      <c r="A19">
        <f>IFERROR(__xludf.DUMMYFUNCTION("""COMPUTED_VALUE"""),43490.6458333333)</f>
        <v>43490.6458333333</v>
      </c>
      <c r="B19">
        <f>IFERROR(__xludf.DUMMYFUNCTION("""COMPUTED_VALUE"""),112.92)</f>
        <v>112.92</v>
      </c>
    </row>
    <row r="20">
      <c r="A20">
        <f>IFERROR(__xludf.DUMMYFUNCTION("""COMPUTED_VALUE"""),43493.6458333333)</f>
        <v>43493.6458333333</v>
      </c>
      <c r="B20">
        <f>IFERROR(__xludf.DUMMYFUNCTION("""COMPUTED_VALUE"""),111.78)</f>
        <v>111.78</v>
      </c>
    </row>
    <row r="21">
      <c r="A21">
        <f>IFERROR(__xludf.DUMMYFUNCTION("""COMPUTED_VALUE"""),43494.6458333333)</f>
        <v>43494.6458333333</v>
      </c>
      <c r="B21">
        <f>IFERROR(__xludf.DUMMYFUNCTION("""COMPUTED_VALUE"""),111.8)</f>
        <v>111.8</v>
      </c>
    </row>
    <row r="22">
      <c r="A22">
        <f>IFERROR(__xludf.DUMMYFUNCTION("""COMPUTED_VALUE"""),43495.6458333333)</f>
        <v>43495.6458333333</v>
      </c>
      <c r="B22">
        <f>IFERROR(__xludf.DUMMYFUNCTION("""COMPUTED_VALUE"""),111.6)</f>
        <v>111.6</v>
      </c>
    </row>
    <row r="23">
      <c r="A23">
        <f>IFERROR(__xludf.DUMMYFUNCTION("""COMPUTED_VALUE"""),43496.6458333333)</f>
        <v>43496.6458333333</v>
      </c>
      <c r="B23">
        <f>IFERROR(__xludf.DUMMYFUNCTION("""COMPUTED_VALUE"""),113.47)</f>
        <v>113.47</v>
      </c>
    </row>
    <row r="24">
      <c r="A24">
        <f>IFERROR(__xludf.DUMMYFUNCTION("""COMPUTED_VALUE"""),43497.6458333333)</f>
        <v>43497.6458333333</v>
      </c>
      <c r="B24">
        <f>IFERROR(__xludf.DUMMYFUNCTION("""COMPUTED_VALUE"""),113.86)</f>
        <v>113.86</v>
      </c>
    </row>
    <row r="25">
      <c r="A25">
        <f>IFERROR(__xludf.DUMMYFUNCTION("""COMPUTED_VALUE"""),43500.6458333333)</f>
        <v>43500.6458333333</v>
      </c>
      <c r="B25">
        <f>IFERROR(__xludf.DUMMYFUNCTION("""COMPUTED_VALUE"""),114.3)</f>
        <v>114.3</v>
      </c>
    </row>
    <row r="26">
      <c r="A26">
        <f>IFERROR(__xludf.DUMMYFUNCTION("""COMPUTED_VALUE"""),43501.6458333333)</f>
        <v>43501.6458333333</v>
      </c>
      <c r="B26">
        <f>IFERROR(__xludf.DUMMYFUNCTION("""COMPUTED_VALUE"""),114.71)</f>
        <v>114.71</v>
      </c>
    </row>
    <row r="27">
      <c r="A27">
        <f>IFERROR(__xludf.DUMMYFUNCTION("""COMPUTED_VALUE"""),43502.6458333333)</f>
        <v>43502.6458333333</v>
      </c>
      <c r="B27">
        <f>IFERROR(__xludf.DUMMYFUNCTION("""COMPUTED_VALUE"""),115.45)</f>
        <v>115.45</v>
      </c>
    </row>
    <row r="28">
      <c r="A28">
        <f>IFERROR(__xludf.DUMMYFUNCTION("""COMPUTED_VALUE"""),43503.6458333333)</f>
        <v>43503.6458333333</v>
      </c>
      <c r="B28">
        <f>IFERROR(__xludf.DUMMYFUNCTION("""COMPUTED_VALUE"""),115.7)</f>
        <v>115.7</v>
      </c>
    </row>
    <row r="29">
      <c r="A29">
        <f>IFERROR(__xludf.DUMMYFUNCTION("""COMPUTED_VALUE"""),43504.6458333333)</f>
        <v>43504.6458333333</v>
      </c>
      <c r="B29">
        <f>IFERROR(__xludf.DUMMYFUNCTION("""COMPUTED_VALUE"""),114.64)</f>
        <v>114.64</v>
      </c>
    </row>
    <row r="30">
      <c r="A30">
        <f>IFERROR(__xludf.DUMMYFUNCTION("""COMPUTED_VALUE"""),43507.6458333333)</f>
        <v>43507.6458333333</v>
      </c>
      <c r="B30">
        <f>IFERROR(__xludf.DUMMYFUNCTION("""COMPUTED_VALUE"""),114.22)</f>
        <v>114.22</v>
      </c>
    </row>
    <row r="31">
      <c r="A31">
        <f>IFERROR(__xludf.DUMMYFUNCTION("""COMPUTED_VALUE"""),43508.6458333333)</f>
        <v>43508.6458333333</v>
      </c>
      <c r="B31">
        <f>IFERROR(__xludf.DUMMYFUNCTION("""COMPUTED_VALUE"""),113.58)</f>
        <v>113.58</v>
      </c>
    </row>
    <row r="32">
      <c r="A32">
        <f>IFERROR(__xludf.DUMMYFUNCTION("""COMPUTED_VALUE"""),43509.6458333333)</f>
        <v>43509.6458333333</v>
      </c>
      <c r="B32">
        <f>IFERROR(__xludf.DUMMYFUNCTION("""COMPUTED_VALUE"""),113.32)</f>
        <v>113.32</v>
      </c>
    </row>
    <row r="33">
      <c r="A33">
        <f>IFERROR(__xludf.DUMMYFUNCTION("""COMPUTED_VALUE"""),43510.6458333333)</f>
        <v>43510.6458333333</v>
      </c>
      <c r="B33">
        <f>IFERROR(__xludf.DUMMYFUNCTION("""COMPUTED_VALUE"""),112.86)</f>
        <v>112.86</v>
      </c>
    </row>
    <row r="34">
      <c r="A34">
        <f>IFERROR(__xludf.DUMMYFUNCTION("""COMPUTED_VALUE"""),43511.6458333333)</f>
        <v>43511.6458333333</v>
      </c>
      <c r="B34">
        <f>IFERROR(__xludf.DUMMYFUNCTION("""COMPUTED_VALUE"""),112.25)</f>
        <v>112.25</v>
      </c>
    </row>
    <row r="35">
      <c r="A35">
        <f>IFERROR(__xludf.DUMMYFUNCTION("""COMPUTED_VALUE"""),43514.6458333333)</f>
        <v>43514.6458333333</v>
      </c>
      <c r="B35">
        <f>IFERROR(__xludf.DUMMYFUNCTION("""COMPUTED_VALUE"""),111.67)</f>
        <v>111.67</v>
      </c>
    </row>
    <row r="36">
      <c r="A36">
        <f>IFERROR(__xludf.DUMMYFUNCTION("""COMPUTED_VALUE"""),43515.6458333333)</f>
        <v>43515.6458333333</v>
      </c>
      <c r="B36">
        <f>IFERROR(__xludf.DUMMYFUNCTION("""COMPUTED_VALUE"""),111.38)</f>
        <v>111.38</v>
      </c>
    </row>
    <row r="37">
      <c r="A37">
        <f>IFERROR(__xludf.DUMMYFUNCTION("""COMPUTED_VALUE"""),43516.6458333333)</f>
        <v>43516.6458333333</v>
      </c>
      <c r="B37">
        <f>IFERROR(__xludf.DUMMYFUNCTION("""COMPUTED_VALUE"""),112.32)</f>
        <v>112.32</v>
      </c>
    </row>
    <row r="38">
      <c r="A38">
        <f>IFERROR(__xludf.DUMMYFUNCTION("""COMPUTED_VALUE"""),43517.6458333333)</f>
        <v>43517.6458333333</v>
      </c>
      <c r="B38">
        <f>IFERROR(__xludf.DUMMYFUNCTION("""COMPUTED_VALUE"""),112.77)</f>
        <v>112.77</v>
      </c>
    </row>
    <row r="39">
      <c r="A39">
        <f>IFERROR(__xludf.DUMMYFUNCTION("""COMPUTED_VALUE"""),43518.6458333333)</f>
        <v>43518.6458333333</v>
      </c>
      <c r="B39">
        <f>IFERROR(__xludf.DUMMYFUNCTION("""COMPUTED_VALUE"""),112.9)</f>
        <v>112.9</v>
      </c>
    </row>
    <row r="40">
      <c r="A40">
        <f>IFERROR(__xludf.DUMMYFUNCTION("""COMPUTED_VALUE"""),43521.6458333333)</f>
        <v>43521.6458333333</v>
      </c>
      <c r="B40">
        <f>IFERROR(__xludf.DUMMYFUNCTION("""COMPUTED_VALUE"""),113.65)</f>
        <v>113.65</v>
      </c>
      <c r="C40" t="e">
        <f>#REF!/#REF!%</f>
        <v>#REF!</v>
      </c>
    </row>
    <row r="41">
      <c r="A41">
        <f>IFERROR(__xludf.DUMMYFUNCTION("""COMPUTED_VALUE"""),43522.6458333333)</f>
        <v>43522.6458333333</v>
      </c>
      <c r="B41">
        <f>IFERROR(__xludf.DUMMYFUNCTION("""COMPUTED_VALUE"""),113.63)</f>
        <v>113.63</v>
      </c>
    </row>
    <row r="42">
      <c r="A42">
        <f>IFERROR(__xludf.DUMMYFUNCTION("""COMPUTED_VALUE"""),43523.6458333333)</f>
        <v>43523.6458333333</v>
      </c>
      <c r="B42">
        <f>IFERROR(__xludf.DUMMYFUNCTION("""COMPUTED_VALUE"""),112.91)</f>
        <v>112.91</v>
      </c>
    </row>
    <row r="43">
      <c r="A43">
        <f>IFERROR(__xludf.DUMMYFUNCTION("""COMPUTED_VALUE"""),43524.6458333333)</f>
        <v>43524.6458333333</v>
      </c>
      <c r="B43">
        <f>IFERROR(__xludf.DUMMYFUNCTION("""COMPUTED_VALUE"""),113.36)</f>
        <v>113.36</v>
      </c>
    </row>
    <row r="44">
      <c r="A44">
        <f>IFERROR(__xludf.DUMMYFUNCTION("""COMPUTED_VALUE"""),43525.6458333333)</f>
        <v>43525.6458333333</v>
      </c>
      <c r="B44">
        <f>IFERROR(__xludf.DUMMYFUNCTION("""COMPUTED_VALUE"""),113.71)</f>
        <v>113.71</v>
      </c>
    </row>
    <row r="45">
      <c r="A45">
        <f>IFERROR(__xludf.DUMMYFUNCTION("""COMPUTED_VALUE"""),43529.6458333333)</f>
        <v>43529.6458333333</v>
      </c>
      <c r="B45">
        <f>IFERROR(__xludf.DUMMYFUNCTION("""COMPUTED_VALUE"""),114.89)</f>
        <v>114.89</v>
      </c>
    </row>
    <row r="46">
      <c r="A46">
        <f>IFERROR(__xludf.DUMMYFUNCTION("""COMPUTED_VALUE"""),43530.6458333333)</f>
        <v>43530.6458333333</v>
      </c>
      <c r="B46">
        <f>IFERROR(__xludf.DUMMYFUNCTION("""COMPUTED_VALUE"""),115.59)</f>
        <v>115.59</v>
      </c>
    </row>
    <row r="47">
      <c r="A47">
        <f>IFERROR(__xludf.DUMMYFUNCTION("""COMPUTED_VALUE"""),43531.6458333333)</f>
        <v>43531.6458333333</v>
      </c>
      <c r="B47">
        <f>IFERROR(__xludf.DUMMYFUNCTION("""COMPUTED_VALUE"""),115.75)</f>
        <v>115.75</v>
      </c>
    </row>
    <row r="48">
      <c r="A48">
        <f>IFERROR(__xludf.DUMMYFUNCTION("""COMPUTED_VALUE"""),43532.6458333333)</f>
        <v>43532.6458333333</v>
      </c>
      <c r="B48">
        <f>IFERROR(__xludf.DUMMYFUNCTION("""COMPUTED_VALUE"""),115.82)</f>
        <v>115.82</v>
      </c>
    </row>
    <row r="49">
      <c r="A49">
        <f>IFERROR(__xludf.DUMMYFUNCTION("""COMPUTED_VALUE"""),43535.6458333333)</f>
        <v>43535.6458333333</v>
      </c>
      <c r="B49">
        <f>IFERROR(__xludf.DUMMYFUNCTION("""COMPUTED_VALUE"""),117.23)</f>
        <v>117.23</v>
      </c>
    </row>
    <row r="50">
      <c r="A50">
        <f>IFERROR(__xludf.DUMMYFUNCTION("""COMPUTED_VALUE"""),43536.6458333333)</f>
        <v>43536.6458333333</v>
      </c>
      <c r="B50">
        <f>IFERROR(__xludf.DUMMYFUNCTION("""COMPUTED_VALUE"""),118.47)</f>
        <v>118.47</v>
      </c>
    </row>
    <row r="51">
      <c r="A51">
        <f>IFERROR(__xludf.DUMMYFUNCTION("""COMPUTED_VALUE"""),43537.6458333333)</f>
        <v>43537.6458333333</v>
      </c>
      <c r="B51">
        <f>IFERROR(__xludf.DUMMYFUNCTION("""COMPUTED_VALUE"""),118.82)</f>
        <v>118.82</v>
      </c>
    </row>
    <row r="52">
      <c r="A52">
        <f>IFERROR(__xludf.DUMMYFUNCTION("""COMPUTED_VALUE"""),43538.6458333333)</f>
        <v>43538.6458333333</v>
      </c>
      <c r="B52">
        <f>IFERROR(__xludf.DUMMYFUNCTION("""COMPUTED_VALUE"""),118.73)</f>
        <v>118.73</v>
      </c>
    </row>
    <row r="53">
      <c r="A53">
        <f>IFERROR(__xludf.DUMMYFUNCTION("""COMPUTED_VALUE"""),43539.6458333333)</f>
        <v>43539.6458333333</v>
      </c>
      <c r="B53">
        <f>IFERROR(__xludf.DUMMYFUNCTION("""COMPUTED_VALUE"""),119.89)</f>
        <v>119.89</v>
      </c>
    </row>
    <row r="54">
      <c r="A54">
        <f>IFERROR(__xludf.DUMMYFUNCTION("""COMPUTED_VALUE"""),43542.6458333333)</f>
        <v>43542.6458333333</v>
      </c>
      <c r="B54">
        <f>IFERROR(__xludf.DUMMYFUNCTION("""COMPUTED_VALUE"""),119.99)</f>
        <v>119.99</v>
      </c>
    </row>
    <row r="55">
      <c r="A55">
        <f>IFERROR(__xludf.DUMMYFUNCTION("""COMPUTED_VALUE"""),43543.6458333333)</f>
        <v>43543.6458333333</v>
      </c>
      <c r="B55">
        <f>IFERROR(__xludf.DUMMYFUNCTION("""COMPUTED_VALUE"""),120.74)</f>
        <v>120.74</v>
      </c>
    </row>
    <row r="56">
      <c r="A56">
        <f>IFERROR(__xludf.DUMMYFUNCTION("""COMPUTED_VALUE"""),43544.6458333333)</f>
        <v>43544.6458333333</v>
      </c>
      <c r="B56">
        <f>IFERROR(__xludf.DUMMYFUNCTION("""COMPUTED_VALUE"""),120.67)</f>
        <v>120.67</v>
      </c>
    </row>
    <row r="57">
      <c r="A57">
        <f>IFERROR(__xludf.DUMMYFUNCTION("""COMPUTED_VALUE"""),43546.6458333333)</f>
        <v>43546.6458333333</v>
      </c>
      <c r="B57">
        <f>IFERROR(__xludf.DUMMYFUNCTION("""COMPUTED_VALUE"""),119.98)</f>
        <v>119.98</v>
      </c>
    </row>
    <row r="58">
      <c r="A58">
        <f>IFERROR(__xludf.DUMMYFUNCTION("""COMPUTED_VALUE"""),43549.6458333333)</f>
        <v>43549.6458333333</v>
      </c>
      <c r="B58">
        <f>IFERROR(__xludf.DUMMYFUNCTION("""COMPUTED_VALUE"""),118.81)</f>
        <v>118.81</v>
      </c>
    </row>
    <row r="59">
      <c r="A59">
        <f>IFERROR(__xludf.DUMMYFUNCTION("""COMPUTED_VALUE"""),43550.6458333333)</f>
        <v>43550.6458333333</v>
      </c>
      <c r="B59">
        <f>IFERROR(__xludf.DUMMYFUNCTION("""COMPUTED_VALUE"""),120.39)</f>
        <v>120.39</v>
      </c>
    </row>
    <row r="60">
      <c r="A60">
        <f>IFERROR(__xludf.DUMMYFUNCTION("""COMPUTED_VALUE"""),43551.6458333333)</f>
        <v>43551.6458333333</v>
      </c>
      <c r="B60">
        <f>IFERROR(__xludf.DUMMYFUNCTION("""COMPUTED_VALUE"""),120.1)</f>
        <v>120.1</v>
      </c>
    </row>
    <row r="61">
      <c r="A61">
        <f>IFERROR(__xludf.DUMMYFUNCTION("""COMPUTED_VALUE"""),43552.6458333333)</f>
        <v>43552.6458333333</v>
      </c>
      <c r="B61">
        <f>IFERROR(__xludf.DUMMYFUNCTION("""COMPUTED_VALUE"""),120.98)</f>
        <v>120.98</v>
      </c>
    </row>
    <row r="62">
      <c r="A62">
        <f>IFERROR(__xludf.DUMMYFUNCTION("""COMPUTED_VALUE"""),43553.6458333333)</f>
        <v>43553.6458333333</v>
      </c>
      <c r="B62">
        <f>IFERROR(__xludf.DUMMYFUNCTION("""COMPUTED_VALUE"""),122.06)</f>
        <v>122.06</v>
      </c>
    </row>
    <row r="63">
      <c r="A63">
        <f>IFERROR(__xludf.DUMMYFUNCTION("""COMPUTED_VALUE"""),43556.6458333333)</f>
        <v>43556.6458333333</v>
      </c>
      <c r="B63">
        <f>IFERROR(__xludf.DUMMYFUNCTION("""COMPUTED_VALUE"""),122.08)</f>
        <v>122.08</v>
      </c>
    </row>
    <row r="64">
      <c r="A64">
        <f>IFERROR(__xludf.DUMMYFUNCTION("""COMPUTED_VALUE"""),43557.6458333333)</f>
        <v>43557.6458333333</v>
      </c>
      <c r="B64">
        <f>IFERROR(__xludf.DUMMYFUNCTION("""COMPUTED_VALUE"""),122.53)</f>
        <v>122.53</v>
      </c>
    </row>
    <row r="65">
      <c r="A65">
        <f>IFERROR(__xludf.DUMMYFUNCTION("""COMPUTED_VALUE"""),43558.6458333333)</f>
        <v>43558.6458333333</v>
      </c>
      <c r="B65">
        <f>IFERROR(__xludf.DUMMYFUNCTION("""COMPUTED_VALUE"""),122.15)</f>
        <v>122.15</v>
      </c>
    </row>
    <row r="66">
      <c r="A66">
        <f>IFERROR(__xludf.DUMMYFUNCTION("""COMPUTED_VALUE"""),43559.6458333333)</f>
        <v>43559.6458333333</v>
      </c>
      <c r="B66">
        <f>IFERROR(__xludf.DUMMYFUNCTION("""COMPUTED_VALUE"""),121.81)</f>
        <v>121.81</v>
      </c>
    </row>
    <row r="67">
      <c r="A67">
        <f>IFERROR(__xludf.DUMMYFUNCTION("""COMPUTED_VALUE"""),43560.6458333333)</f>
        <v>43560.6458333333</v>
      </c>
      <c r="B67">
        <f>IFERROR(__xludf.DUMMYFUNCTION("""COMPUTED_VALUE"""),122.5)</f>
        <v>122.5</v>
      </c>
    </row>
    <row r="68">
      <c r="A68">
        <f>IFERROR(__xludf.DUMMYFUNCTION("""COMPUTED_VALUE"""),43563.6458333333)</f>
        <v>43563.6458333333</v>
      </c>
      <c r="B68">
        <f>IFERROR(__xludf.DUMMYFUNCTION("""COMPUTED_VALUE"""),121.95)</f>
        <v>121.95</v>
      </c>
    </row>
    <row r="69">
      <c r="A69">
        <f>IFERROR(__xludf.DUMMYFUNCTION("""COMPUTED_VALUE"""),43564.6458333333)</f>
        <v>43564.6458333333</v>
      </c>
      <c r="B69">
        <f>IFERROR(__xludf.DUMMYFUNCTION("""COMPUTED_VALUE"""),122.45)</f>
        <v>122.45</v>
      </c>
    </row>
    <row r="70">
      <c r="A70">
        <f>IFERROR(__xludf.DUMMYFUNCTION("""COMPUTED_VALUE"""),43565.6458333333)</f>
        <v>43565.6458333333</v>
      </c>
      <c r="B70">
        <f>IFERROR(__xludf.DUMMYFUNCTION("""COMPUTED_VALUE"""),121.66)</f>
        <v>121.66</v>
      </c>
    </row>
    <row r="71">
      <c r="A71">
        <f>IFERROR(__xludf.DUMMYFUNCTION("""COMPUTED_VALUE"""),43566.6458333333)</f>
        <v>43566.6458333333</v>
      </c>
      <c r="B71">
        <f>IFERROR(__xludf.DUMMYFUNCTION("""COMPUTED_VALUE"""),121.69)</f>
        <v>121.69</v>
      </c>
    </row>
    <row r="72">
      <c r="A72">
        <f>IFERROR(__xludf.DUMMYFUNCTION("""COMPUTED_VALUE"""),43567.6458333333)</f>
        <v>43567.6458333333</v>
      </c>
      <c r="B72">
        <f>IFERROR(__xludf.DUMMYFUNCTION("""COMPUTED_VALUE"""),122.41)</f>
        <v>122.41</v>
      </c>
    </row>
    <row r="73">
      <c r="A73">
        <f>IFERROR(__xludf.DUMMYFUNCTION("""COMPUTED_VALUE"""),43570.6458333333)</f>
        <v>43570.6458333333</v>
      </c>
      <c r="B73">
        <f>IFERROR(__xludf.DUMMYFUNCTION("""COMPUTED_VALUE"""),122.88)</f>
        <v>122.88</v>
      </c>
    </row>
    <row r="74">
      <c r="A74">
        <f>IFERROR(__xludf.DUMMYFUNCTION("""COMPUTED_VALUE"""),43571.6458333333)</f>
        <v>43571.6458333333</v>
      </c>
      <c r="B74">
        <f>IFERROR(__xludf.DUMMYFUNCTION("""COMPUTED_VALUE"""),123.75)</f>
        <v>123.75</v>
      </c>
    </row>
    <row r="75">
      <c r="A75">
        <f>IFERROR(__xludf.DUMMYFUNCTION("""COMPUTED_VALUE"""),43573.6458333333)</f>
        <v>43573.6458333333</v>
      </c>
      <c r="B75">
        <f>IFERROR(__xludf.DUMMYFUNCTION("""COMPUTED_VALUE"""),123.47)</f>
        <v>123.47</v>
      </c>
    </row>
    <row r="76">
      <c r="A76">
        <f>IFERROR(__xludf.DUMMYFUNCTION("""COMPUTED_VALUE"""),43577.6458333333)</f>
        <v>43577.6458333333</v>
      </c>
      <c r="B76">
        <f>IFERROR(__xludf.DUMMYFUNCTION("""COMPUTED_VALUE"""),121.87)</f>
        <v>121.87</v>
      </c>
    </row>
    <row r="77">
      <c r="A77">
        <f>IFERROR(__xludf.DUMMYFUNCTION("""COMPUTED_VALUE"""),43578.6458333333)</f>
        <v>43578.6458333333</v>
      </c>
      <c r="B77">
        <f>IFERROR(__xludf.DUMMYFUNCTION("""COMPUTED_VALUE"""),121.7)</f>
        <v>121.7</v>
      </c>
    </row>
    <row r="78">
      <c r="A78">
        <f>IFERROR(__xludf.DUMMYFUNCTION("""COMPUTED_VALUE"""),43579.6458333333)</f>
        <v>43579.6458333333</v>
      </c>
      <c r="B78">
        <f>IFERROR(__xludf.DUMMYFUNCTION("""COMPUTED_VALUE"""),122.94)</f>
        <v>122.94</v>
      </c>
    </row>
    <row r="79">
      <c r="A79">
        <f>IFERROR(__xludf.DUMMYFUNCTION("""COMPUTED_VALUE"""),43580.6458333333)</f>
        <v>43580.6458333333</v>
      </c>
      <c r="B79">
        <f>IFERROR(__xludf.DUMMYFUNCTION("""COMPUTED_VALUE"""),122.43)</f>
        <v>122.43</v>
      </c>
    </row>
    <row r="80">
      <c r="A80">
        <f>IFERROR(__xludf.DUMMYFUNCTION("""COMPUTED_VALUE"""),43581.6458333333)</f>
        <v>43581.6458333333</v>
      </c>
      <c r="B80">
        <f>IFERROR(__xludf.DUMMYFUNCTION("""COMPUTED_VALUE"""),123.39)</f>
        <v>123.39</v>
      </c>
    </row>
    <row r="81">
      <c r="A81">
        <f>IFERROR(__xludf.DUMMYFUNCTION("""COMPUTED_VALUE"""),43585.6458333333)</f>
        <v>43585.6458333333</v>
      </c>
      <c r="B81">
        <f>IFERROR(__xludf.DUMMYFUNCTION("""COMPUTED_VALUE"""),123.41)</f>
        <v>123.41</v>
      </c>
    </row>
    <row r="82">
      <c r="A82">
        <f>IFERROR(__xludf.DUMMYFUNCTION("""COMPUTED_VALUE"""),43587.6458333333)</f>
        <v>43587.6458333333</v>
      </c>
      <c r="B82">
        <f>IFERROR(__xludf.DUMMYFUNCTION("""COMPUTED_VALUE"""),123.18)</f>
        <v>123.18</v>
      </c>
    </row>
    <row r="83">
      <c r="A83">
        <f>IFERROR(__xludf.DUMMYFUNCTION("""COMPUTED_VALUE"""),43588.6458333333)</f>
        <v>43588.6458333333</v>
      </c>
      <c r="B83">
        <f>IFERROR(__xludf.DUMMYFUNCTION("""COMPUTED_VALUE"""),122.99)</f>
        <v>122.99</v>
      </c>
    </row>
    <row r="84">
      <c r="A84">
        <f>IFERROR(__xludf.DUMMYFUNCTION("""COMPUTED_VALUE"""),43591.6458333333)</f>
        <v>43591.6458333333</v>
      </c>
      <c r="B84">
        <f>IFERROR(__xludf.DUMMYFUNCTION("""COMPUTED_VALUE"""),121.83)</f>
        <v>121.83</v>
      </c>
    </row>
    <row r="85">
      <c r="A85">
        <f>IFERROR(__xludf.DUMMYFUNCTION("""COMPUTED_VALUE"""),43592.7916666666)</f>
        <v>43592.7916666666</v>
      </c>
      <c r="B85">
        <f>IFERROR(__xludf.DUMMYFUNCTION("""COMPUTED_VALUE"""),120.9)</f>
        <v>120.9</v>
      </c>
    </row>
    <row r="86">
      <c r="A86">
        <f>IFERROR(__xludf.DUMMYFUNCTION("""COMPUTED_VALUE"""),43593.6458333333)</f>
        <v>43593.6458333333</v>
      </c>
      <c r="B86">
        <f>IFERROR(__xludf.DUMMYFUNCTION("""COMPUTED_VALUE"""),119.53)</f>
        <v>119.53</v>
      </c>
    </row>
    <row r="87">
      <c r="A87">
        <f>IFERROR(__xludf.DUMMYFUNCTION("""COMPUTED_VALUE"""),43594.6458333333)</f>
        <v>43594.6458333333</v>
      </c>
      <c r="B87">
        <f>IFERROR(__xludf.DUMMYFUNCTION("""COMPUTED_VALUE"""),118.46)</f>
        <v>118.46</v>
      </c>
    </row>
    <row r="88">
      <c r="A88">
        <f>IFERROR(__xludf.DUMMYFUNCTION("""COMPUTED_VALUE"""),43595.6458333333)</f>
        <v>43595.6458333333</v>
      </c>
      <c r="B88">
        <f>IFERROR(__xludf.DUMMYFUNCTION("""COMPUTED_VALUE"""),118.5)</f>
        <v>118.5</v>
      </c>
    </row>
    <row r="89">
      <c r="A89">
        <f>IFERROR(__xludf.DUMMYFUNCTION("""COMPUTED_VALUE"""),43598.6458333333)</f>
        <v>43598.6458333333</v>
      </c>
      <c r="B89">
        <f>IFERROR(__xludf.DUMMYFUNCTION("""COMPUTED_VALUE"""),117.22)</f>
        <v>117.22</v>
      </c>
    </row>
    <row r="90">
      <c r="A90">
        <f>IFERROR(__xludf.DUMMYFUNCTION("""COMPUTED_VALUE"""),43599.6458333333)</f>
        <v>43599.6458333333</v>
      </c>
      <c r="B90">
        <f>IFERROR(__xludf.DUMMYFUNCTION("""COMPUTED_VALUE"""),117.86)</f>
        <v>117.86</v>
      </c>
    </row>
    <row r="91">
      <c r="A91">
        <f>IFERROR(__xludf.DUMMYFUNCTION("""COMPUTED_VALUE"""),43600.6458333333)</f>
        <v>43600.6458333333</v>
      </c>
      <c r="B91">
        <f>IFERROR(__xludf.DUMMYFUNCTION("""COMPUTED_VALUE"""),117.5)</f>
        <v>117.5</v>
      </c>
    </row>
    <row r="92">
      <c r="A92">
        <f>IFERROR(__xludf.DUMMYFUNCTION("""COMPUTED_VALUE"""),43601.6458333333)</f>
        <v>43601.6458333333</v>
      </c>
      <c r="B92">
        <f>IFERROR(__xludf.DUMMYFUNCTION("""COMPUTED_VALUE"""),118.06)</f>
        <v>118.06</v>
      </c>
    </row>
    <row r="93">
      <c r="A93">
        <f>IFERROR(__xludf.DUMMYFUNCTION("""COMPUTED_VALUE"""),43602.6458333333)</f>
        <v>43602.6458333333</v>
      </c>
      <c r="B93">
        <f>IFERROR(__xludf.DUMMYFUNCTION("""COMPUTED_VALUE"""),119.63)</f>
        <v>119.63</v>
      </c>
    </row>
    <row r="94">
      <c r="A94">
        <f>IFERROR(__xludf.DUMMYFUNCTION("""COMPUTED_VALUE"""),43605.6458333333)</f>
        <v>43605.6458333333</v>
      </c>
      <c r="B94">
        <f>IFERROR(__xludf.DUMMYFUNCTION("""COMPUTED_VALUE"""),123.93)</f>
        <v>123.93</v>
      </c>
      <c r="C94" t="e">
        <f>#REF!/#REF!%</f>
        <v>#REF!</v>
      </c>
    </row>
    <row r="95">
      <c r="A95">
        <f>IFERROR(__xludf.DUMMYFUNCTION("""COMPUTED_VALUE"""),43606.6458333333)</f>
        <v>43606.6458333333</v>
      </c>
      <c r="B95">
        <f>IFERROR(__xludf.DUMMYFUNCTION("""COMPUTED_VALUE"""),123.07)</f>
        <v>123.07</v>
      </c>
    </row>
    <row r="96">
      <c r="A96">
        <f>IFERROR(__xludf.DUMMYFUNCTION("""COMPUTED_VALUE"""),43607.6458333333)</f>
        <v>43607.6458333333</v>
      </c>
      <c r="B96">
        <f>IFERROR(__xludf.DUMMYFUNCTION("""COMPUTED_VALUE"""),123.31)</f>
        <v>123.31</v>
      </c>
    </row>
    <row r="97">
      <c r="A97">
        <f>IFERROR(__xludf.DUMMYFUNCTION("""COMPUTED_VALUE"""),43608.6458333333)</f>
        <v>43608.6458333333</v>
      </c>
      <c r="B97">
        <f>IFERROR(__xludf.DUMMYFUNCTION("""COMPUTED_VALUE"""),122.6)</f>
        <v>122.6</v>
      </c>
    </row>
    <row r="98">
      <c r="A98">
        <f>IFERROR(__xludf.DUMMYFUNCTION("""COMPUTED_VALUE"""),43609.6458333333)</f>
        <v>43609.6458333333</v>
      </c>
      <c r="B98">
        <f>IFERROR(__xludf.DUMMYFUNCTION("""COMPUTED_VALUE"""),124.55)</f>
        <v>124.55</v>
      </c>
    </row>
    <row r="99">
      <c r="A99">
        <f>IFERROR(__xludf.DUMMYFUNCTION("""COMPUTED_VALUE"""),43612.6458333333)</f>
        <v>43612.6458333333</v>
      </c>
      <c r="B99">
        <f>IFERROR(__xludf.DUMMYFUNCTION("""COMPUTED_VALUE"""),125.03)</f>
        <v>125.03</v>
      </c>
    </row>
    <row r="100">
      <c r="A100">
        <f>IFERROR(__xludf.DUMMYFUNCTION("""COMPUTED_VALUE"""),43613.6458333333)</f>
        <v>43613.6458333333</v>
      </c>
      <c r="B100">
        <f>IFERROR(__xludf.DUMMYFUNCTION("""COMPUTED_VALUE"""),125.18)</f>
        <v>125.18</v>
      </c>
    </row>
    <row r="101">
      <c r="A101">
        <f>IFERROR(__xludf.DUMMYFUNCTION("""COMPUTED_VALUE"""),43614.6458333333)</f>
        <v>43614.6458333333</v>
      </c>
      <c r="B101">
        <f>IFERROR(__xludf.DUMMYFUNCTION("""COMPUTED_VALUE"""),124.75)</f>
        <v>124.75</v>
      </c>
    </row>
    <row r="102">
      <c r="A102">
        <f>IFERROR(__xludf.DUMMYFUNCTION("""COMPUTED_VALUE"""),43615.6458333333)</f>
        <v>43615.6458333333</v>
      </c>
      <c r="B102">
        <f>IFERROR(__xludf.DUMMYFUNCTION("""COMPUTED_VALUE"""),125.48)</f>
        <v>125.48</v>
      </c>
    </row>
    <row r="103">
      <c r="A103">
        <f>IFERROR(__xludf.DUMMYFUNCTION("""COMPUTED_VALUE"""),43616.6458333333)</f>
        <v>43616.6458333333</v>
      </c>
      <c r="B103">
        <f>IFERROR(__xludf.DUMMYFUNCTION("""COMPUTED_VALUE"""),125.25)</f>
        <v>125.25</v>
      </c>
    </row>
    <row r="104">
      <c r="A104">
        <f>IFERROR(__xludf.DUMMYFUNCTION("""COMPUTED_VALUE"""),43619.6458333333)</f>
        <v>43619.6458333333</v>
      </c>
      <c r="B104">
        <f>IFERROR(__xludf.DUMMYFUNCTION("""COMPUTED_VALUE"""),126.8)</f>
        <v>126.8</v>
      </c>
    </row>
    <row r="105">
      <c r="A105">
        <f>IFERROR(__xludf.DUMMYFUNCTION("""COMPUTED_VALUE"""),43620.6458333333)</f>
        <v>43620.6458333333</v>
      </c>
      <c r="B105">
        <f>IFERROR(__xludf.DUMMYFUNCTION("""COMPUTED_VALUE"""),126.59)</f>
        <v>126.59</v>
      </c>
    </row>
    <row r="106">
      <c r="A106">
        <f>IFERROR(__xludf.DUMMYFUNCTION("""COMPUTED_VALUE"""),43622.6458333333)</f>
        <v>43622.6458333333</v>
      </c>
      <c r="B106">
        <f>IFERROR(__xludf.DUMMYFUNCTION("""COMPUTED_VALUE"""),124.68)</f>
        <v>124.68</v>
      </c>
    </row>
    <row r="107">
      <c r="A107">
        <f>IFERROR(__xludf.DUMMYFUNCTION("""COMPUTED_VALUE"""),43623.6458333333)</f>
        <v>43623.6458333333</v>
      </c>
      <c r="B107">
        <f>IFERROR(__xludf.DUMMYFUNCTION("""COMPUTED_VALUE"""),124.89)</f>
        <v>124.89</v>
      </c>
    </row>
    <row r="108">
      <c r="A108">
        <f>IFERROR(__xludf.DUMMYFUNCTION("""COMPUTED_VALUE"""),43626.6458333333)</f>
        <v>43626.6458333333</v>
      </c>
      <c r="B108">
        <f>IFERROR(__xludf.DUMMYFUNCTION("""COMPUTED_VALUE"""),125.67)</f>
        <v>125.67</v>
      </c>
    </row>
    <row r="109">
      <c r="A109">
        <f>IFERROR(__xludf.DUMMYFUNCTION("""COMPUTED_VALUE"""),43627.6458333333)</f>
        <v>43627.6458333333</v>
      </c>
      <c r="B109">
        <f>IFERROR(__xludf.DUMMYFUNCTION("""COMPUTED_VALUE"""),125.62)</f>
        <v>125.62</v>
      </c>
    </row>
    <row r="110">
      <c r="A110">
        <f>IFERROR(__xludf.DUMMYFUNCTION("""COMPUTED_VALUE"""),43628.6458333333)</f>
        <v>43628.6458333333</v>
      </c>
      <c r="B110">
        <f>IFERROR(__xludf.DUMMYFUNCTION("""COMPUTED_VALUE"""),125.07)</f>
        <v>125.07</v>
      </c>
    </row>
    <row r="111">
      <c r="A111">
        <f>IFERROR(__xludf.DUMMYFUNCTION("""COMPUTED_VALUE"""),43629.6458333333)</f>
        <v>43629.6458333333</v>
      </c>
      <c r="B111">
        <f>IFERROR(__xludf.DUMMYFUNCTION("""COMPUTED_VALUE"""),125.42)</f>
        <v>125.42</v>
      </c>
    </row>
    <row r="112">
      <c r="A112">
        <f>IFERROR(__xludf.DUMMYFUNCTION("""COMPUTED_VALUE"""),43630.6458333333)</f>
        <v>43630.6458333333</v>
      </c>
      <c r="B112">
        <f>IFERROR(__xludf.DUMMYFUNCTION("""COMPUTED_VALUE"""),124.52)</f>
        <v>124.52</v>
      </c>
    </row>
    <row r="113">
      <c r="A113">
        <f>IFERROR(__xludf.DUMMYFUNCTION("""COMPUTED_VALUE"""),43633.6458333333)</f>
        <v>43633.6458333333</v>
      </c>
      <c r="B113">
        <f>IFERROR(__xludf.DUMMYFUNCTION("""COMPUTED_VALUE"""),123.08)</f>
        <v>123.08</v>
      </c>
    </row>
    <row r="114">
      <c r="A114">
        <f>IFERROR(__xludf.DUMMYFUNCTION("""COMPUTED_VALUE"""),43634.6458333333)</f>
        <v>43634.6458333333</v>
      </c>
      <c r="B114">
        <f>IFERROR(__xludf.DUMMYFUNCTION("""COMPUTED_VALUE"""),123.14)</f>
        <v>123.14</v>
      </c>
    </row>
    <row r="115">
      <c r="A115">
        <f>IFERROR(__xludf.DUMMYFUNCTION("""COMPUTED_VALUE"""),43635.6458333333)</f>
        <v>43635.6458333333</v>
      </c>
      <c r="B115">
        <f>IFERROR(__xludf.DUMMYFUNCTION("""COMPUTED_VALUE"""),123.03)</f>
        <v>123.03</v>
      </c>
    </row>
    <row r="116">
      <c r="A116">
        <f>IFERROR(__xludf.DUMMYFUNCTION("""COMPUTED_VALUE"""),43636.6458333333)</f>
        <v>43636.6458333333</v>
      </c>
      <c r="B116">
        <f>IFERROR(__xludf.DUMMYFUNCTION("""COMPUTED_VALUE"""),124.49)</f>
        <v>124.49</v>
      </c>
    </row>
    <row r="117">
      <c r="A117">
        <f>IFERROR(__xludf.DUMMYFUNCTION("""COMPUTED_VALUE"""),43637.6458333333)</f>
        <v>43637.6458333333</v>
      </c>
      <c r="B117">
        <f>IFERROR(__xludf.DUMMYFUNCTION("""COMPUTED_VALUE"""),123.68)</f>
        <v>123.68</v>
      </c>
    </row>
    <row r="118">
      <c r="A118">
        <f>IFERROR(__xludf.DUMMYFUNCTION("""COMPUTED_VALUE"""),43640.6458333333)</f>
        <v>43640.6458333333</v>
      </c>
      <c r="B118">
        <f>IFERROR(__xludf.DUMMYFUNCTION("""COMPUTED_VALUE"""),123.41)</f>
        <v>123.41</v>
      </c>
    </row>
    <row r="119">
      <c r="A119">
        <f>IFERROR(__xludf.DUMMYFUNCTION("""COMPUTED_VALUE"""),43641.6458333333)</f>
        <v>43641.6458333333</v>
      </c>
      <c r="B119">
        <f>IFERROR(__xludf.DUMMYFUNCTION("""COMPUTED_VALUE"""),124.07)</f>
        <v>124.07</v>
      </c>
    </row>
    <row r="120">
      <c r="A120">
        <f>IFERROR(__xludf.DUMMYFUNCTION("""COMPUTED_VALUE"""),43642.6458333333)</f>
        <v>43642.6458333333</v>
      </c>
      <c r="B120">
        <f>IFERROR(__xludf.DUMMYFUNCTION("""COMPUTED_VALUE"""),124.65)</f>
        <v>124.65</v>
      </c>
    </row>
    <row r="121">
      <c r="A121">
        <f>IFERROR(__xludf.DUMMYFUNCTION("""COMPUTED_VALUE"""),43643.6458333333)</f>
        <v>43643.6458333333</v>
      </c>
      <c r="B121">
        <f>IFERROR(__xludf.DUMMYFUNCTION("""COMPUTED_VALUE"""),124.82)</f>
        <v>124.82</v>
      </c>
    </row>
    <row r="122">
      <c r="A122">
        <f>IFERROR(__xludf.DUMMYFUNCTION("""COMPUTED_VALUE"""),43644.6458333333)</f>
        <v>43644.6458333333</v>
      </c>
      <c r="B122">
        <f>IFERROR(__xludf.DUMMYFUNCTION("""COMPUTED_VALUE"""),124.29)</f>
        <v>124.29</v>
      </c>
    </row>
    <row r="123">
      <c r="A123">
        <f>IFERROR(__xludf.DUMMYFUNCTION("""COMPUTED_VALUE"""),43647.6458333333)</f>
        <v>43647.6458333333</v>
      </c>
      <c r="B123">
        <f>IFERROR(__xludf.DUMMYFUNCTION("""COMPUTED_VALUE"""),124.93)</f>
        <v>124.93</v>
      </c>
    </row>
    <row r="124">
      <c r="A124">
        <f>IFERROR(__xludf.DUMMYFUNCTION("""COMPUTED_VALUE"""),43648.6458333333)</f>
        <v>43648.6458333333</v>
      </c>
      <c r="B124">
        <f>IFERROR(__xludf.DUMMYFUNCTION("""COMPUTED_VALUE"""),125.3)</f>
        <v>125.3</v>
      </c>
    </row>
    <row r="125">
      <c r="A125">
        <f>IFERROR(__xludf.DUMMYFUNCTION("""COMPUTED_VALUE"""),43649.6458333333)</f>
        <v>43649.6458333333</v>
      </c>
      <c r="B125">
        <f>IFERROR(__xludf.DUMMYFUNCTION("""COMPUTED_VALUE"""),125.48)</f>
        <v>125.48</v>
      </c>
    </row>
    <row r="126">
      <c r="A126">
        <f>IFERROR(__xludf.DUMMYFUNCTION("""COMPUTED_VALUE"""),43650.6458333333)</f>
        <v>43650.6458333333</v>
      </c>
      <c r="B126">
        <f>IFERROR(__xludf.DUMMYFUNCTION("""COMPUTED_VALUE"""),126.04)</f>
        <v>126.04</v>
      </c>
    </row>
    <row r="127">
      <c r="A127">
        <f>IFERROR(__xludf.DUMMYFUNCTION("""COMPUTED_VALUE"""),43651.6458333333)</f>
        <v>43651.6458333333</v>
      </c>
      <c r="B127">
        <f>IFERROR(__xludf.DUMMYFUNCTION("""COMPUTED_VALUE"""),124.61)</f>
        <v>124.61</v>
      </c>
    </row>
    <row r="128">
      <c r="A128">
        <f>IFERROR(__xludf.DUMMYFUNCTION("""COMPUTED_VALUE"""),43654.6458333333)</f>
        <v>43654.6458333333</v>
      </c>
      <c r="B128">
        <f>IFERROR(__xludf.DUMMYFUNCTION("""COMPUTED_VALUE"""),121.94)</f>
        <v>121.94</v>
      </c>
    </row>
    <row r="129">
      <c r="A129">
        <f>IFERROR(__xludf.DUMMYFUNCTION("""COMPUTED_VALUE"""),43655.6458333333)</f>
        <v>43655.6458333333</v>
      </c>
      <c r="B129">
        <f>IFERROR(__xludf.DUMMYFUNCTION("""COMPUTED_VALUE"""),121.8)</f>
        <v>121.8</v>
      </c>
    </row>
    <row r="130">
      <c r="A130">
        <f>IFERROR(__xludf.DUMMYFUNCTION("""COMPUTED_VALUE"""),43656.6458333333)</f>
        <v>43656.6458333333</v>
      </c>
      <c r="B130">
        <f>IFERROR(__xludf.DUMMYFUNCTION("""COMPUTED_VALUE"""),121.35)</f>
        <v>121.35</v>
      </c>
    </row>
    <row r="131">
      <c r="A131">
        <f>IFERROR(__xludf.DUMMYFUNCTION("""COMPUTED_VALUE"""),43657.6458333333)</f>
        <v>43657.6458333333</v>
      </c>
      <c r="B131">
        <f>IFERROR(__xludf.DUMMYFUNCTION("""COMPUTED_VALUE"""),122.2)</f>
        <v>122.2</v>
      </c>
    </row>
    <row r="132">
      <c r="A132">
        <f>IFERROR(__xludf.DUMMYFUNCTION("""COMPUTED_VALUE"""),43658.6458333333)</f>
        <v>43658.6458333333</v>
      </c>
      <c r="B132">
        <f>IFERROR(__xludf.DUMMYFUNCTION("""COMPUTED_VALUE"""),121.97)</f>
        <v>121.97</v>
      </c>
    </row>
    <row r="133">
      <c r="A133">
        <f>IFERROR(__xludf.DUMMYFUNCTION("""COMPUTED_VALUE"""),43661.6458333333)</f>
        <v>43661.6458333333</v>
      </c>
      <c r="B133">
        <f>IFERROR(__xludf.DUMMYFUNCTION("""COMPUTED_VALUE"""),122.22)</f>
        <v>122.22</v>
      </c>
    </row>
    <row r="134">
      <c r="A134">
        <f>IFERROR(__xludf.DUMMYFUNCTION("""COMPUTED_VALUE"""),43662.6458333333)</f>
        <v>43662.6458333333</v>
      </c>
      <c r="B134">
        <f>IFERROR(__xludf.DUMMYFUNCTION("""COMPUTED_VALUE"""),122.95)</f>
        <v>122.95</v>
      </c>
    </row>
    <row r="135">
      <c r="A135">
        <f>IFERROR(__xludf.DUMMYFUNCTION("""COMPUTED_VALUE"""),43663.6458333333)</f>
        <v>43663.6458333333</v>
      </c>
      <c r="B135">
        <f>IFERROR(__xludf.DUMMYFUNCTION("""COMPUTED_VALUE"""),123.27)</f>
        <v>123.27</v>
      </c>
    </row>
    <row r="136">
      <c r="A136">
        <f>IFERROR(__xludf.DUMMYFUNCTION("""COMPUTED_VALUE"""),43664.6458333333)</f>
        <v>43664.6458333333</v>
      </c>
      <c r="B136">
        <f>IFERROR(__xludf.DUMMYFUNCTION("""COMPUTED_VALUE"""),122.56)</f>
        <v>122.56</v>
      </c>
    </row>
    <row r="137">
      <c r="A137">
        <f>IFERROR(__xludf.DUMMYFUNCTION("""COMPUTED_VALUE"""),43665.6458333333)</f>
        <v>43665.6458333333</v>
      </c>
      <c r="B137">
        <f>IFERROR(__xludf.DUMMYFUNCTION("""COMPUTED_VALUE"""),120.72)</f>
        <v>120.72</v>
      </c>
    </row>
    <row r="138">
      <c r="A138">
        <f>IFERROR(__xludf.DUMMYFUNCTION("""COMPUTED_VALUE"""),43668.6458333333)</f>
        <v>43668.6458333333</v>
      </c>
      <c r="B138">
        <f>IFERROR(__xludf.DUMMYFUNCTION("""COMPUTED_VALUE"""),119.9)</f>
        <v>119.9</v>
      </c>
    </row>
    <row r="139">
      <c r="A139">
        <f>IFERROR(__xludf.DUMMYFUNCTION("""COMPUTED_VALUE"""),43669.6458333333)</f>
        <v>43669.6458333333</v>
      </c>
      <c r="B139">
        <f>IFERROR(__xludf.DUMMYFUNCTION("""COMPUTED_VALUE"""),119.69)</f>
        <v>119.69</v>
      </c>
    </row>
    <row r="140">
      <c r="A140">
        <f>IFERROR(__xludf.DUMMYFUNCTION("""COMPUTED_VALUE"""),43670.6458333333)</f>
        <v>43670.6458333333</v>
      </c>
      <c r="B140">
        <f>IFERROR(__xludf.DUMMYFUNCTION("""COMPUTED_VALUE"""),119.14)</f>
        <v>119.14</v>
      </c>
    </row>
    <row r="141">
      <c r="A141">
        <f>IFERROR(__xludf.DUMMYFUNCTION("""COMPUTED_VALUE"""),43671.6458333333)</f>
        <v>43671.6458333333</v>
      </c>
      <c r="B141">
        <f>IFERROR(__xludf.DUMMYFUNCTION("""COMPUTED_VALUE"""),118.99)</f>
        <v>118.99</v>
      </c>
    </row>
    <row r="142">
      <c r="A142">
        <f>IFERROR(__xludf.DUMMYFUNCTION("""COMPUTED_VALUE"""),43672.6458333333)</f>
        <v>43672.6458333333</v>
      </c>
      <c r="B142">
        <f>IFERROR(__xludf.DUMMYFUNCTION("""COMPUTED_VALUE"""),119.32)</f>
        <v>119.32</v>
      </c>
    </row>
    <row r="143">
      <c r="A143">
        <f>IFERROR(__xludf.DUMMYFUNCTION("""COMPUTED_VALUE"""),43675.6458333333)</f>
        <v>43675.6458333333</v>
      </c>
      <c r="B143">
        <f>IFERROR(__xludf.DUMMYFUNCTION("""COMPUTED_VALUE"""),118.36)</f>
        <v>118.36</v>
      </c>
    </row>
    <row r="144">
      <c r="A144">
        <f>IFERROR(__xludf.DUMMYFUNCTION("""COMPUTED_VALUE"""),43676.6458333333)</f>
        <v>43676.6458333333</v>
      </c>
      <c r="B144">
        <f>IFERROR(__xludf.DUMMYFUNCTION("""COMPUTED_VALUE"""),117.25)</f>
        <v>117.25</v>
      </c>
    </row>
    <row r="145">
      <c r="A145">
        <f>IFERROR(__xludf.DUMMYFUNCTION("""COMPUTED_VALUE"""),43677.6458333333)</f>
        <v>43677.6458333333</v>
      </c>
      <c r="B145">
        <f>IFERROR(__xludf.DUMMYFUNCTION("""COMPUTED_VALUE"""),117.58)</f>
        <v>117.58</v>
      </c>
    </row>
    <row r="146">
      <c r="A146">
        <f>IFERROR(__xludf.DUMMYFUNCTION("""COMPUTED_VALUE"""),43678.6458333333)</f>
        <v>43678.6458333333</v>
      </c>
      <c r="B146">
        <f>IFERROR(__xludf.DUMMYFUNCTION("""COMPUTED_VALUE"""),116.27)</f>
        <v>116.27</v>
      </c>
    </row>
    <row r="147">
      <c r="A147">
        <f>IFERROR(__xludf.DUMMYFUNCTION("""COMPUTED_VALUE"""),43679.6458333333)</f>
        <v>43679.6458333333</v>
      </c>
      <c r="B147">
        <f>IFERROR(__xludf.DUMMYFUNCTION("""COMPUTED_VALUE"""),116.34)</f>
        <v>116.34</v>
      </c>
    </row>
    <row r="148">
      <c r="A148">
        <f>IFERROR(__xludf.DUMMYFUNCTION("""COMPUTED_VALUE"""),43682.6458333333)</f>
        <v>43682.6458333333</v>
      </c>
      <c r="B148">
        <f>IFERROR(__xludf.DUMMYFUNCTION("""COMPUTED_VALUE"""),115.15)</f>
        <v>115.15</v>
      </c>
    </row>
    <row r="149">
      <c r="A149">
        <f>IFERROR(__xludf.DUMMYFUNCTION("""COMPUTED_VALUE"""),43683.6458333333)</f>
        <v>43683.6458333333</v>
      </c>
      <c r="B149">
        <f>IFERROR(__xludf.DUMMYFUNCTION("""COMPUTED_VALUE"""),115.87)</f>
        <v>115.87</v>
      </c>
    </row>
    <row r="150">
      <c r="A150">
        <f>IFERROR(__xludf.DUMMYFUNCTION("""COMPUTED_VALUE"""),43684.6458333333)</f>
        <v>43684.6458333333</v>
      </c>
      <c r="B150">
        <f>IFERROR(__xludf.DUMMYFUNCTION("""COMPUTED_VALUE"""),114.91)</f>
        <v>114.91</v>
      </c>
    </row>
    <row r="151">
      <c r="A151">
        <f>IFERROR(__xludf.DUMMYFUNCTION("""COMPUTED_VALUE"""),43685.6458333333)</f>
        <v>43685.6458333333</v>
      </c>
      <c r="B151">
        <f>IFERROR(__xludf.DUMMYFUNCTION("""COMPUTED_VALUE"""),116.94)</f>
        <v>116.94</v>
      </c>
    </row>
    <row r="152">
      <c r="A152">
        <f>IFERROR(__xludf.DUMMYFUNCTION("""COMPUTED_VALUE"""),43686.6458333333)</f>
        <v>43686.6458333333</v>
      </c>
      <c r="B152">
        <f>IFERROR(__xludf.DUMMYFUNCTION("""COMPUTED_VALUE"""),117.62)</f>
        <v>117.62</v>
      </c>
    </row>
    <row r="153">
      <c r="A153">
        <f>IFERROR(__xludf.DUMMYFUNCTION("""COMPUTED_VALUE"""),43690.6458333333)</f>
        <v>43690.6458333333</v>
      </c>
      <c r="B153">
        <f>IFERROR(__xludf.DUMMYFUNCTION("""COMPUTED_VALUE"""),115.76)</f>
        <v>115.76</v>
      </c>
    </row>
    <row r="154">
      <c r="A154">
        <f>IFERROR(__xludf.DUMMYFUNCTION("""COMPUTED_VALUE"""),43691.6458333333)</f>
        <v>43691.6458333333</v>
      </c>
      <c r="B154">
        <f>IFERROR(__xludf.DUMMYFUNCTION("""COMPUTED_VALUE"""),116.71)</f>
        <v>116.71</v>
      </c>
    </row>
    <row r="155">
      <c r="A155">
        <f>IFERROR(__xludf.DUMMYFUNCTION("""COMPUTED_VALUE"""),43693.6458333333)</f>
        <v>43693.6458333333</v>
      </c>
      <c r="B155">
        <f>IFERROR(__xludf.DUMMYFUNCTION("""COMPUTED_VALUE"""),117.01)</f>
        <v>117.01</v>
      </c>
    </row>
    <row r="156">
      <c r="A156">
        <f>IFERROR(__xludf.DUMMYFUNCTION("""COMPUTED_VALUE"""),43696.6458333333)</f>
        <v>43696.6458333333</v>
      </c>
      <c r="B156">
        <f>IFERROR(__xludf.DUMMYFUNCTION("""COMPUTED_VALUE"""),117.13)</f>
        <v>117.13</v>
      </c>
    </row>
    <row r="157">
      <c r="A157">
        <f>IFERROR(__xludf.DUMMYFUNCTION("""COMPUTED_VALUE"""),43697.6458333333)</f>
        <v>43697.6458333333</v>
      </c>
      <c r="B157">
        <f>IFERROR(__xludf.DUMMYFUNCTION("""COMPUTED_VALUE"""),116.71)</f>
        <v>116.71</v>
      </c>
    </row>
    <row r="158">
      <c r="A158">
        <f>IFERROR(__xludf.DUMMYFUNCTION("""COMPUTED_VALUE"""),43698.6458333333)</f>
        <v>43698.6458333333</v>
      </c>
      <c r="B158">
        <f>IFERROR(__xludf.DUMMYFUNCTION("""COMPUTED_VALUE"""),115.68)</f>
        <v>115.68</v>
      </c>
    </row>
    <row r="159">
      <c r="A159">
        <f>IFERROR(__xludf.DUMMYFUNCTION("""COMPUTED_VALUE"""),43699.6458333333)</f>
        <v>43699.6458333333</v>
      </c>
      <c r="B159">
        <f>IFERROR(__xludf.DUMMYFUNCTION("""COMPUTED_VALUE"""),113.87)</f>
        <v>113.87</v>
      </c>
    </row>
    <row r="160">
      <c r="A160">
        <f>IFERROR(__xludf.DUMMYFUNCTION("""COMPUTED_VALUE"""),43700.6458333333)</f>
        <v>43700.6458333333</v>
      </c>
      <c r="B160">
        <f>IFERROR(__xludf.DUMMYFUNCTION("""COMPUTED_VALUE"""),114.74)</f>
        <v>114.74</v>
      </c>
    </row>
    <row r="161">
      <c r="A161">
        <f>IFERROR(__xludf.DUMMYFUNCTION("""COMPUTED_VALUE"""),43703.6458333333)</f>
        <v>43703.6458333333</v>
      </c>
      <c r="B161">
        <f>IFERROR(__xludf.DUMMYFUNCTION("""COMPUTED_VALUE"""),117.09)</f>
        <v>117.09</v>
      </c>
    </row>
    <row r="162">
      <c r="A162">
        <f>IFERROR(__xludf.DUMMYFUNCTION("""COMPUTED_VALUE"""),43704.6458333333)</f>
        <v>43704.6458333333</v>
      </c>
      <c r="B162">
        <f>IFERROR(__xludf.DUMMYFUNCTION("""COMPUTED_VALUE"""),117.45)</f>
        <v>117.45</v>
      </c>
    </row>
    <row r="163">
      <c r="A163">
        <f>IFERROR(__xludf.DUMMYFUNCTION("""COMPUTED_VALUE"""),43705.6458333333)</f>
        <v>43705.6458333333</v>
      </c>
      <c r="B163">
        <f>IFERROR(__xludf.DUMMYFUNCTION("""COMPUTED_VALUE"""),116.86)</f>
        <v>116.86</v>
      </c>
    </row>
    <row r="164">
      <c r="A164">
        <f>IFERROR(__xludf.DUMMYFUNCTION("""COMPUTED_VALUE"""),43706.6458333333)</f>
        <v>43706.6458333333</v>
      </c>
      <c r="B164">
        <f>IFERROR(__xludf.DUMMYFUNCTION("""COMPUTED_VALUE"""),116.12)</f>
        <v>116.12</v>
      </c>
    </row>
    <row r="165">
      <c r="A165">
        <f>IFERROR(__xludf.DUMMYFUNCTION("""COMPUTED_VALUE"""),43707.6458333333)</f>
        <v>43707.6458333333</v>
      </c>
      <c r="B165">
        <f>IFERROR(__xludf.DUMMYFUNCTION("""COMPUTED_VALUE"""),116.61)</f>
        <v>116.61</v>
      </c>
    </row>
    <row r="166">
      <c r="A166">
        <f>IFERROR(__xludf.DUMMYFUNCTION("""COMPUTED_VALUE"""),43711.6458333333)</f>
        <v>43711.6458333333</v>
      </c>
      <c r="B166">
        <f>IFERROR(__xludf.DUMMYFUNCTION("""COMPUTED_VALUE"""),114.52)</f>
        <v>114.52</v>
      </c>
    </row>
    <row r="167">
      <c r="A167">
        <f>IFERROR(__xludf.DUMMYFUNCTION("""COMPUTED_VALUE"""),43712.6458333333)</f>
        <v>43712.6458333333</v>
      </c>
      <c r="B167">
        <f>IFERROR(__xludf.DUMMYFUNCTION("""COMPUTED_VALUE"""),114.89)</f>
        <v>114.89</v>
      </c>
    </row>
    <row r="168">
      <c r="A168">
        <f>IFERROR(__xludf.DUMMYFUNCTION("""COMPUTED_VALUE"""),43713.6458333333)</f>
        <v>43713.6458333333</v>
      </c>
      <c r="B168">
        <f>IFERROR(__xludf.DUMMYFUNCTION("""COMPUTED_VALUE"""),114.98)</f>
        <v>114.98</v>
      </c>
    </row>
    <row r="169">
      <c r="A169">
        <f>IFERROR(__xludf.DUMMYFUNCTION("""COMPUTED_VALUE"""),43714.6458333333)</f>
        <v>43714.6458333333</v>
      </c>
      <c r="B169">
        <f>IFERROR(__xludf.DUMMYFUNCTION("""COMPUTED_VALUE"""),115.97)</f>
        <v>115.97</v>
      </c>
    </row>
    <row r="170">
      <c r="A170">
        <f>IFERROR(__xludf.DUMMYFUNCTION("""COMPUTED_VALUE"""),43717.6458333333)</f>
        <v>43717.6458333333</v>
      </c>
      <c r="B170">
        <f>IFERROR(__xludf.DUMMYFUNCTION("""COMPUTED_VALUE"""),116.43)</f>
        <v>116.43</v>
      </c>
    </row>
    <row r="171">
      <c r="A171">
        <f>IFERROR(__xludf.DUMMYFUNCTION("""COMPUTED_VALUE"""),43719.6458333333)</f>
        <v>43719.6458333333</v>
      </c>
      <c r="B171">
        <f>IFERROR(__xludf.DUMMYFUNCTION("""COMPUTED_VALUE"""),116.78)</f>
        <v>116.78</v>
      </c>
      <c r="C171" t="e">
        <f>#REF!/#REF!%</f>
        <v>#REF!</v>
      </c>
    </row>
    <row r="172">
      <c r="A172">
        <f>IFERROR(__xludf.DUMMYFUNCTION("""COMPUTED_VALUE"""),43720.6458333333)</f>
        <v>43720.6458333333</v>
      </c>
      <c r="B172">
        <f>IFERROR(__xludf.DUMMYFUNCTION("""COMPUTED_VALUE"""),116.44)</f>
        <v>116.44</v>
      </c>
    </row>
    <row r="173">
      <c r="A173">
        <f>IFERROR(__xludf.DUMMYFUNCTION("""COMPUTED_VALUE"""),43721.6458333333)</f>
        <v>43721.6458333333</v>
      </c>
      <c r="B173">
        <f>IFERROR(__xludf.DUMMYFUNCTION("""COMPUTED_VALUE"""),117.31)</f>
        <v>117.31</v>
      </c>
    </row>
    <row r="174">
      <c r="A174">
        <f>IFERROR(__xludf.DUMMYFUNCTION("""COMPUTED_VALUE"""),43724.6458333333)</f>
        <v>43724.6458333333</v>
      </c>
      <c r="B174">
        <f>IFERROR(__xludf.DUMMYFUNCTION("""COMPUTED_VALUE"""),116.4)</f>
        <v>116.4</v>
      </c>
    </row>
    <row r="175">
      <c r="A175">
        <f>IFERROR(__xludf.DUMMYFUNCTION("""COMPUTED_VALUE"""),43725.6458333333)</f>
        <v>43725.6458333333</v>
      </c>
      <c r="B175">
        <f>IFERROR(__xludf.DUMMYFUNCTION("""COMPUTED_VALUE"""),114.66)</f>
        <v>114.66</v>
      </c>
    </row>
    <row r="176">
      <c r="A176">
        <f>IFERROR(__xludf.DUMMYFUNCTION("""COMPUTED_VALUE"""),43726.6458333333)</f>
        <v>43726.6458333333</v>
      </c>
      <c r="B176">
        <f>IFERROR(__xludf.DUMMYFUNCTION("""COMPUTED_VALUE"""),114.82)</f>
        <v>114.82</v>
      </c>
    </row>
    <row r="177">
      <c r="A177">
        <f>IFERROR(__xludf.DUMMYFUNCTION("""COMPUTED_VALUE"""),43727.6458333333)</f>
        <v>43727.6458333333</v>
      </c>
      <c r="B177">
        <f>IFERROR(__xludf.DUMMYFUNCTION("""COMPUTED_VALUE"""),113.52)</f>
        <v>113.52</v>
      </c>
    </row>
    <row r="178">
      <c r="A178">
        <f>IFERROR(__xludf.DUMMYFUNCTION("""COMPUTED_VALUE"""),43728.6458333333)</f>
        <v>43728.6458333333</v>
      </c>
      <c r="B178">
        <f>IFERROR(__xludf.DUMMYFUNCTION("""COMPUTED_VALUE"""),119.55)</f>
        <v>119.55</v>
      </c>
    </row>
    <row r="179">
      <c r="A179">
        <f>IFERROR(__xludf.DUMMYFUNCTION("""COMPUTED_VALUE"""),43731.6458333333)</f>
        <v>43731.6458333333</v>
      </c>
      <c r="B179">
        <f>IFERROR(__xludf.DUMMYFUNCTION("""COMPUTED_VALUE"""),123)</f>
        <v>123</v>
      </c>
    </row>
    <row r="180">
      <c r="A180">
        <f>IFERROR(__xludf.DUMMYFUNCTION("""COMPUTED_VALUE"""),43732.6458333333)</f>
        <v>43732.6458333333</v>
      </c>
      <c r="B180">
        <f>IFERROR(__xludf.DUMMYFUNCTION("""COMPUTED_VALUE"""),122.69)</f>
        <v>122.69</v>
      </c>
    </row>
    <row r="181">
      <c r="A181">
        <f>IFERROR(__xludf.DUMMYFUNCTION("""COMPUTED_VALUE"""),43733.6458333333)</f>
        <v>43733.6458333333</v>
      </c>
      <c r="B181">
        <f>IFERROR(__xludf.DUMMYFUNCTION("""COMPUTED_VALUE"""),121.36)</f>
        <v>121.36</v>
      </c>
    </row>
    <row r="182">
      <c r="A182">
        <f>IFERROR(__xludf.DUMMYFUNCTION("""COMPUTED_VALUE"""),43734.6458333333)</f>
        <v>43734.6458333333</v>
      </c>
      <c r="B182">
        <f>IFERROR(__xludf.DUMMYFUNCTION("""COMPUTED_VALUE"""),122.76)</f>
        <v>122.76</v>
      </c>
    </row>
    <row r="183">
      <c r="A183">
        <f>IFERROR(__xludf.DUMMYFUNCTION("""COMPUTED_VALUE"""),43735.6458333333)</f>
        <v>43735.6458333333</v>
      </c>
      <c r="B183">
        <f>IFERROR(__xludf.DUMMYFUNCTION("""COMPUTED_VALUE"""),122.09)</f>
        <v>122.09</v>
      </c>
    </row>
    <row r="184">
      <c r="A184">
        <f>IFERROR(__xludf.DUMMYFUNCTION("""COMPUTED_VALUE"""),43738.6458333333)</f>
        <v>43738.6458333333</v>
      </c>
      <c r="B184">
        <f>IFERROR(__xludf.DUMMYFUNCTION("""COMPUTED_VALUE"""),121.57)</f>
        <v>121.57</v>
      </c>
    </row>
    <row r="185">
      <c r="A185">
        <f>IFERROR(__xludf.DUMMYFUNCTION("""COMPUTED_VALUE"""),43739.6458333333)</f>
        <v>43739.6458333333</v>
      </c>
      <c r="B185">
        <f>IFERROR(__xludf.DUMMYFUNCTION("""COMPUTED_VALUE"""),120.5)</f>
        <v>120.5</v>
      </c>
    </row>
    <row r="186">
      <c r="A186">
        <f>IFERROR(__xludf.DUMMYFUNCTION("""COMPUTED_VALUE"""),43741.6458333333)</f>
        <v>43741.6458333333</v>
      </c>
      <c r="B186">
        <f>IFERROR(__xludf.DUMMYFUNCTION("""COMPUTED_VALUE"""),119.84)</f>
        <v>119.84</v>
      </c>
    </row>
    <row r="187">
      <c r="A187">
        <f>IFERROR(__xludf.DUMMYFUNCTION("""COMPUTED_VALUE"""),43742.6458333333)</f>
        <v>43742.6458333333</v>
      </c>
      <c r="B187">
        <f>IFERROR(__xludf.DUMMYFUNCTION("""COMPUTED_VALUE"""),118.22)</f>
        <v>118.22</v>
      </c>
    </row>
    <row r="188">
      <c r="A188">
        <f>IFERROR(__xludf.DUMMYFUNCTION("""COMPUTED_VALUE"""),43745.6458333333)</f>
        <v>43745.6458333333</v>
      </c>
      <c r="B188">
        <f>IFERROR(__xludf.DUMMYFUNCTION("""COMPUTED_VALUE"""),117.57)</f>
        <v>117.57</v>
      </c>
    </row>
    <row r="189">
      <c r="A189">
        <f>IFERROR(__xludf.DUMMYFUNCTION("""COMPUTED_VALUE"""),43747.6458333333)</f>
        <v>43747.6458333333</v>
      </c>
      <c r="B189">
        <f>IFERROR(__xludf.DUMMYFUNCTION("""COMPUTED_VALUE"""),119.43)</f>
        <v>119.43</v>
      </c>
    </row>
    <row r="190">
      <c r="A190">
        <f>IFERROR(__xludf.DUMMYFUNCTION("""COMPUTED_VALUE"""),43748.6458333333)</f>
        <v>43748.6458333333</v>
      </c>
      <c r="B190">
        <f>IFERROR(__xludf.DUMMYFUNCTION("""COMPUTED_VALUE"""),118.54)</f>
        <v>118.54</v>
      </c>
    </row>
    <row r="191">
      <c r="A191">
        <f>IFERROR(__xludf.DUMMYFUNCTION("""COMPUTED_VALUE"""),43749.6458333333)</f>
        <v>43749.6458333333</v>
      </c>
      <c r="B191">
        <f>IFERROR(__xludf.DUMMYFUNCTION("""COMPUTED_VALUE"""),119.74)</f>
        <v>119.74</v>
      </c>
    </row>
    <row r="192">
      <c r="A192">
        <f>IFERROR(__xludf.DUMMYFUNCTION("""COMPUTED_VALUE"""),43752.6458333333)</f>
        <v>43752.6458333333</v>
      </c>
      <c r="B192">
        <f>IFERROR(__xludf.DUMMYFUNCTION("""COMPUTED_VALUE"""),119.89)</f>
        <v>119.89</v>
      </c>
    </row>
    <row r="193">
      <c r="A193">
        <f>IFERROR(__xludf.DUMMYFUNCTION("""COMPUTED_VALUE"""),43753.6458333333)</f>
        <v>43753.6458333333</v>
      </c>
      <c r="B193">
        <f>IFERROR(__xludf.DUMMYFUNCTION("""COMPUTED_VALUE"""),120.87)</f>
        <v>120.87</v>
      </c>
    </row>
    <row r="194">
      <c r="A194">
        <f>IFERROR(__xludf.DUMMYFUNCTION("""COMPUTED_VALUE"""),43754.6458333333)</f>
        <v>43754.6458333333</v>
      </c>
      <c r="B194">
        <f>IFERROR(__xludf.DUMMYFUNCTION("""COMPUTED_VALUE"""),120.95)</f>
        <v>120.95</v>
      </c>
    </row>
    <row r="195">
      <c r="A195">
        <f>IFERROR(__xludf.DUMMYFUNCTION("""COMPUTED_VALUE"""),43755.6458333333)</f>
        <v>43755.6458333333</v>
      </c>
      <c r="B195">
        <f>IFERROR(__xludf.DUMMYFUNCTION("""COMPUTED_VALUE"""),122.48)</f>
        <v>122.48</v>
      </c>
    </row>
    <row r="196">
      <c r="A196">
        <f>IFERROR(__xludf.DUMMYFUNCTION("""COMPUTED_VALUE"""),43756.6458333333)</f>
        <v>43756.6458333333</v>
      </c>
      <c r="B196">
        <f>IFERROR(__xludf.DUMMYFUNCTION("""COMPUTED_VALUE"""),123.46)</f>
        <v>123.46</v>
      </c>
    </row>
    <row r="197">
      <c r="A197">
        <f>IFERROR(__xludf.DUMMYFUNCTION("""COMPUTED_VALUE"""),43760.6458333333)</f>
        <v>43760.6458333333</v>
      </c>
      <c r="B197">
        <f>IFERROR(__xludf.DUMMYFUNCTION("""COMPUTED_VALUE"""),122.96)</f>
        <v>122.96</v>
      </c>
    </row>
    <row r="198">
      <c r="A198">
        <f>IFERROR(__xludf.DUMMYFUNCTION("""COMPUTED_VALUE"""),43761.6458333333)</f>
        <v>43761.6458333333</v>
      </c>
      <c r="B198">
        <f>IFERROR(__xludf.DUMMYFUNCTION("""COMPUTED_VALUE"""),123)</f>
        <v>123</v>
      </c>
    </row>
    <row r="199">
      <c r="A199">
        <f>IFERROR(__xludf.DUMMYFUNCTION("""COMPUTED_VALUE"""),43762.6458333333)</f>
        <v>43762.6458333333</v>
      </c>
      <c r="B199">
        <f>IFERROR(__xludf.DUMMYFUNCTION("""COMPUTED_VALUE"""),122.67)</f>
        <v>122.67</v>
      </c>
    </row>
    <row r="200">
      <c r="A200">
        <f>IFERROR(__xludf.DUMMYFUNCTION("""COMPUTED_VALUE"""),43763.7916666666)</f>
        <v>43763.7916666666</v>
      </c>
      <c r="B200">
        <f>IFERROR(__xludf.DUMMYFUNCTION("""COMPUTED_VALUE"""),122.54)</f>
        <v>122.54</v>
      </c>
    </row>
    <row r="201">
      <c r="A201">
        <f>IFERROR(__xludf.DUMMYFUNCTION("""COMPUTED_VALUE"""),43765.8090277777)</f>
        <v>43765.8090277777</v>
      </c>
      <c r="B201">
        <f>IFERROR(__xludf.DUMMYFUNCTION("""COMPUTED_VALUE"""),123.5)</f>
        <v>123.5</v>
      </c>
    </row>
    <row r="202">
      <c r="A202">
        <f>IFERROR(__xludf.DUMMYFUNCTION("""COMPUTED_VALUE"""),43767.6458333333)</f>
        <v>43767.6458333333</v>
      </c>
      <c r="B202">
        <f>IFERROR(__xludf.DUMMYFUNCTION("""COMPUTED_VALUE"""),124.68)</f>
        <v>124.68</v>
      </c>
    </row>
    <row r="203">
      <c r="A203">
        <f>IFERROR(__xludf.DUMMYFUNCTION("""COMPUTED_VALUE"""),43768.6458333333)</f>
        <v>43768.6458333333</v>
      </c>
      <c r="B203">
        <f>IFERROR(__xludf.DUMMYFUNCTION("""COMPUTED_VALUE"""),125.29)</f>
        <v>125.29</v>
      </c>
    </row>
    <row r="204">
      <c r="A204">
        <f>IFERROR(__xludf.DUMMYFUNCTION("""COMPUTED_VALUE"""),43769.6458333333)</f>
        <v>43769.6458333333</v>
      </c>
      <c r="B204">
        <f>IFERROR(__xludf.DUMMYFUNCTION("""COMPUTED_VALUE"""),125.5)</f>
        <v>125.5</v>
      </c>
    </row>
    <row r="205">
      <c r="A205">
        <f>IFERROR(__xludf.DUMMYFUNCTION("""COMPUTED_VALUE"""),43770.6458333333)</f>
        <v>43770.6458333333</v>
      </c>
      <c r="B205">
        <f>IFERROR(__xludf.DUMMYFUNCTION("""COMPUTED_VALUE"""),126.14)</f>
        <v>126.14</v>
      </c>
    </row>
    <row r="206">
      <c r="A206">
        <f>IFERROR(__xludf.DUMMYFUNCTION("""COMPUTED_VALUE"""),43773.6458333333)</f>
        <v>43773.6458333333</v>
      </c>
      <c r="B206">
        <f>IFERROR(__xludf.DUMMYFUNCTION("""COMPUTED_VALUE"""),126.34)</f>
        <v>126.34</v>
      </c>
    </row>
    <row r="207">
      <c r="A207">
        <f>IFERROR(__xludf.DUMMYFUNCTION("""COMPUTED_VALUE"""),43774.6458333333)</f>
        <v>43774.6458333333</v>
      </c>
      <c r="B207">
        <f>IFERROR(__xludf.DUMMYFUNCTION("""COMPUTED_VALUE"""),126.06)</f>
        <v>126.06</v>
      </c>
    </row>
    <row r="208">
      <c r="A208">
        <f>IFERROR(__xludf.DUMMYFUNCTION("""COMPUTED_VALUE"""),43775.6458333333)</f>
        <v>43775.6458333333</v>
      </c>
      <c r="B208">
        <f>IFERROR(__xludf.DUMMYFUNCTION("""COMPUTED_VALUE"""),126.48)</f>
        <v>126.48</v>
      </c>
    </row>
    <row r="209">
      <c r="A209">
        <f>IFERROR(__xludf.DUMMYFUNCTION("""COMPUTED_VALUE"""),43776.6458333333)</f>
        <v>43776.6458333333</v>
      </c>
      <c r="B209">
        <f>IFERROR(__xludf.DUMMYFUNCTION("""COMPUTED_VALUE"""),126.98)</f>
        <v>126.98</v>
      </c>
    </row>
    <row r="210">
      <c r="A210">
        <f>IFERROR(__xludf.DUMMYFUNCTION("""COMPUTED_VALUE"""),43777.6458333333)</f>
        <v>43777.6458333333</v>
      </c>
      <c r="B210">
        <f>IFERROR(__xludf.DUMMYFUNCTION("""COMPUTED_VALUE"""),126.06)</f>
        <v>126.06</v>
      </c>
    </row>
    <row r="211">
      <c r="A211">
        <f>IFERROR(__xludf.DUMMYFUNCTION("""COMPUTED_VALUE"""),43780.6458333333)</f>
        <v>43780.6458333333</v>
      </c>
      <c r="B211">
        <f>IFERROR(__xludf.DUMMYFUNCTION("""COMPUTED_VALUE"""),126.49)</f>
        <v>126.49</v>
      </c>
    </row>
    <row r="212">
      <c r="A212">
        <f>IFERROR(__xludf.DUMMYFUNCTION("""COMPUTED_VALUE"""),43782.6458333333)</f>
        <v>43782.6458333333</v>
      </c>
      <c r="B212">
        <f>IFERROR(__xludf.DUMMYFUNCTION("""COMPUTED_VALUE"""),125.7)</f>
        <v>125.7</v>
      </c>
    </row>
    <row r="213">
      <c r="A213">
        <f>IFERROR(__xludf.DUMMYFUNCTION("""COMPUTED_VALUE"""),43783.6458333333)</f>
        <v>43783.6458333333</v>
      </c>
      <c r="B213">
        <f>IFERROR(__xludf.DUMMYFUNCTION("""COMPUTED_VALUE"""),125.55)</f>
        <v>125.55</v>
      </c>
    </row>
    <row r="214">
      <c r="A214">
        <f>IFERROR(__xludf.DUMMYFUNCTION("""COMPUTED_VALUE"""),43784.6458333333)</f>
        <v>43784.6458333333</v>
      </c>
      <c r="B214">
        <f>IFERROR(__xludf.DUMMYFUNCTION("""COMPUTED_VALUE"""),126.04)</f>
        <v>126.04</v>
      </c>
    </row>
    <row r="215">
      <c r="A215">
        <f>IFERROR(__xludf.DUMMYFUNCTION("""COMPUTED_VALUE"""),43787.6458333333)</f>
        <v>43787.6458333333</v>
      </c>
      <c r="B215">
        <f>IFERROR(__xludf.DUMMYFUNCTION("""COMPUTED_VALUE"""),125.73)</f>
        <v>125.73</v>
      </c>
    </row>
    <row r="216">
      <c r="A216">
        <f>IFERROR(__xludf.DUMMYFUNCTION("""COMPUTED_VALUE"""),43788.6458333333)</f>
        <v>43788.6458333333</v>
      </c>
      <c r="B216">
        <f>IFERROR(__xludf.DUMMYFUNCTION("""COMPUTED_VALUE"""),126.4)</f>
        <v>126.4</v>
      </c>
    </row>
    <row r="217">
      <c r="A217">
        <f>IFERROR(__xludf.DUMMYFUNCTION("""COMPUTED_VALUE"""),43789.6458333333)</f>
        <v>43789.6458333333</v>
      </c>
      <c r="B217">
        <f>IFERROR(__xludf.DUMMYFUNCTION("""COMPUTED_VALUE"""),126.83)</f>
        <v>126.83</v>
      </c>
    </row>
    <row r="218">
      <c r="A218">
        <f>IFERROR(__xludf.DUMMYFUNCTION("""COMPUTED_VALUE"""),43790.6458333333)</f>
        <v>43790.6458333333</v>
      </c>
      <c r="B218">
        <f>IFERROR(__xludf.DUMMYFUNCTION("""COMPUTED_VALUE"""),126.6)</f>
        <v>126.6</v>
      </c>
    </row>
    <row r="219">
      <c r="A219">
        <f>IFERROR(__xludf.DUMMYFUNCTION("""COMPUTED_VALUE"""),43791.6458333333)</f>
        <v>43791.6458333333</v>
      </c>
      <c r="B219">
        <f>IFERROR(__xludf.DUMMYFUNCTION("""COMPUTED_VALUE"""),126.44)</f>
        <v>126.44</v>
      </c>
    </row>
    <row r="220">
      <c r="A220">
        <f>IFERROR(__xludf.DUMMYFUNCTION("""COMPUTED_VALUE"""),43794.6458333333)</f>
        <v>43794.6458333333</v>
      </c>
      <c r="B220">
        <f>IFERROR(__xludf.DUMMYFUNCTION("""COMPUTED_VALUE"""),127.74)</f>
        <v>127.74</v>
      </c>
    </row>
    <row r="221">
      <c r="A221">
        <f>IFERROR(__xludf.DUMMYFUNCTION("""COMPUTED_VALUE"""),43795.6458333333)</f>
        <v>43795.6458333333</v>
      </c>
      <c r="B221">
        <f>IFERROR(__xludf.DUMMYFUNCTION("""COMPUTED_VALUE"""),127.51)</f>
        <v>127.51</v>
      </c>
    </row>
    <row r="222">
      <c r="A222">
        <f>IFERROR(__xludf.DUMMYFUNCTION("""COMPUTED_VALUE"""),43796.6458333333)</f>
        <v>43796.6458333333</v>
      </c>
      <c r="B222">
        <f>IFERROR(__xludf.DUMMYFUNCTION("""COMPUTED_VALUE"""),127.9)</f>
        <v>127.9</v>
      </c>
    </row>
    <row r="223">
      <c r="A223">
        <f>IFERROR(__xludf.DUMMYFUNCTION("""COMPUTED_VALUE"""),43797.6458333333)</f>
        <v>43797.6458333333</v>
      </c>
      <c r="B223">
        <f>IFERROR(__xludf.DUMMYFUNCTION("""COMPUTED_VALUE"""),128.41)</f>
        <v>128.41</v>
      </c>
    </row>
    <row r="224">
      <c r="A224">
        <f>IFERROR(__xludf.DUMMYFUNCTION("""COMPUTED_VALUE"""),43798.6458333333)</f>
        <v>43798.6458333333</v>
      </c>
      <c r="B224">
        <f>IFERROR(__xludf.DUMMYFUNCTION("""COMPUTED_VALUE"""),127.51)</f>
        <v>127.51</v>
      </c>
    </row>
    <row r="225">
      <c r="A225">
        <f>IFERROR(__xludf.DUMMYFUNCTION("""COMPUTED_VALUE"""),43801.6458333333)</f>
        <v>43801.6458333333</v>
      </c>
      <c r="B225">
        <f>IFERROR(__xludf.DUMMYFUNCTION("""COMPUTED_VALUE"""),127.68)</f>
        <v>127.68</v>
      </c>
    </row>
    <row r="226">
      <c r="A226">
        <f>IFERROR(__xludf.DUMMYFUNCTION("""COMPUTED_VALUE"""),43802.6458333333)</f>
        <v>43802.6458333333</v>
      </c>
      <c r="B226">
        <f>IFERROR(__xludf.DUMMYFUNCTION("""COMPUTED_VALUE"""),126.96)</f>
        <v>126.96</v>
      </c>
    </row>
    <row r="227">
      <c r="A227">
        <f>IFERROR(__xludf.DUMMYFUNCTION("""COMPUTED_VALUE"""),43803.6458333333)</f>
        <v>43803.6458333333</v>
      </c>
      <c r="B227">
        <f>IFERROR(__xludf.DUMMYFUNCTION("""COMPUTED_VALUE"""),127.47)</f>
        <v>127.47</v>
      </c>
    </row>
    <row r="228">
      <c r="A228">
        <f>IFERROR(__xludf.DUMMYFUNCTION("""COMPUTED_VALUE"""),43804.6458333333)</f>
        <v>43804.6458333333</v>
      </c>
      <c r="B228">
        <f>IFERROR(__xludf.DUMMYFUNCTION("""COMPUTED_VALUE"""),127.2)</f>
        <v>127.2</v>
      </c>
    </row>
    <row r="229">
      <c r="A229">
        <f>IFERROR(__xludf.DUMMYFUNCTION("""COMPUTED_VALUE"""),43805.6458333333)</f>
        <v>43805.6458333333</v>
      </c>
      <c r="B229">
        <f>IFERROR(__xludf.DUMMYFUNCTION("""COMPUTED_VALUE"""),126.23)</f>
        <v>126.23</v>
      </c>
    </row>
    <row r="230">
      <c r="A230">
        <f>IFERROR(__xludf.DUMMYFUNCTION("""COMPUTED_VALUE"""),43808.6458333333)</f>
        <v>43808.6458333333</v>
      </c>
      <c r="B230">
        <f>IFERROR(__xludf.DUMMYFUNCTION("""COMPUTED_VALUE"""),126.33)</f>
        <v>126.33</v>
      </c>
    </row>
    <row r="231">
      <c r="A231">
        <f>IFERROR(__xludf.DUMMYFUNCTION("""COMPUTED_VALUE"""),43809.6458333333)</f>
        <v>43809.6458333333</v>
      </c>
      <c r="B231">
        <f>IFERROR(__xludf.DUMMYFUNCTION("""COMPUTED_VALUE"""),125.8)</f>
        <v>125.8</v>
      </c>
    </row>
    <row r="232">
      <c r="A232">
        <f>IFERROR(__xludf.DUMMYFUNCTION("""COMPUTED_VALUE"""),43810.6458333333)</f>
        <v>43810.6458333333</v>
      </c>
      <c r="B232">
        <f>IFERROR(__xludf.DUMMYFUNCTION("""COMPUTED_VALUE"""),126.22)</f>
        <v>126.22</v>
      </c>
    </row>
    <row r="233">
      <c r="A233">
        <f>IFERROR(__xludf.DUMMYFUNCTION("""COMPUTED_VALUE"""),43811.6458333333)</f>
        <v>43811.6458333333</v>
      </c>
      <c r="B233">
        <f>IFERROR(__xludf.DUMMYFUNCTION("""COMPUTED_VALUE"""),127.11)</f>
        <v>127.11</v>
      </c>
    </row>
    <row r="234">
      <c r="A234">
        <f>IFERROR(__xludf.DUMMYFUNCTION("""COMPUTED_VALUE"""),43812.6458333333)</f>
        <v>43812.6458333333</v>
      </c>
      <c r="B234">
        <f>IFERROR(__xludf.DUMMYFUNCTION("""COMPUTED_VALUE"""),127.91)</f>
        <v>127.91</v>
      </c>
    </row>
    <row r="235">
      <c r="A235">
        <f>IFERROR(__xludf.DUMMYFUNCTION("""COMPUTED_VALUE"""),43815.6458333333)</f>
        <v>43815.6458333333</v>
      </c>
      <c r="B235">
        <f>IFERROR(__xludf.DUMMYFUNCTION("""COMPUTED_VALUE"""),127.53)</f>
        <v>127.53</v>
      </c>
    </row>
    <row r="236">
      <c r="A236">
        <f>IFERROR(__xludf.DUMMYFUNCTION("""COMPUTED_VALUE"""),43816.6458333333)</f>
        <v>43816.6458333333</v>
      </c>
      <c r="B236">
        <f>IFERROR(__xludf.DUMMYFUNCTION("""COMPUTED_VALUE"""),128.62)</f>
        <v>128.62</v>
      </c>
    </row>
    <row r="237">
      <c r="A237">
        <f>IFERROR(__xludf.DUMMYFUNCTION("""COMPUTED_VALUE"""),43817.6458333333)</f>
        <v>43817.6458333333</v>
      </c>
      <c r="B237">
        <f>IFERROR(__xludf.DUMMYFUNCTION("""COMPUTED_VALUE"""),129.25)</f>
        <v>129.25</v>
      </c>
    </row>
    <row r="238">
      <c r="A238">
        <f>IFERROR(__xludf.DUMMYFUNCTION("""COMPUTED_VALUE"""),43818.6458333333)</f>
        <v>43818.6458333333</v>
      </c>
      <c r="B238">
        <f>IFERROR(__xludf.DUMMYFUNCTION("""COMPUTED_VALUE"""),130.2)</f>
        <v>130.2</v>
      </c>
    </row>
    <row r="239">
      <c r="A239">
        <f>IFERROR(__xludf.DUMMYFUNCTION("""COMPUTED_VALUE"""),43819.6458333333)</f>
        <v>43819.6458333333</v>
      </c>
      <c r="B239">
        <f>IFERROR(__xludf.DUMMYFUNCTION("""COMPUTED_VALUE"""),130.34)</f>
        <v>130.34</v>
      </c>
    </row>
    <row r="240">
      <c r="A240">
        <f>IFERROR(__xludf.DUMMYFUNCTION("""COMPUTED_VALUE"""),43822.6458333333)</f>
        <v>43822.6458333333</v>
      </c>
      <c r="B240">
        <f>IFERROR(__xludf.DUMMYFUNCTION("""COMPUTED_VALUE"""),129.93)</f>
        <v>129.93</v>
      </c>
    </row>
    <row r="241">
      <c r="A241">
        <f>IFERROR(__xludf.DUMMYFUNCTION("""COMPUTED_VALUE"""),43823.6458333333)</f>
        <v>43823.6458333333</v>
      </c>
      <c r="B241">
        <f>IFERROR(__xludf.DUMMYFUNCTION("""COMPUTED_VALUE"""),129.45)</f>
        <v>129.45</v>
      </c>
    </row>
    <row r="242">
      <c r="A242">
        <f>IFERROR(__xludf.DUMMYFUNCTION("""COMPUTED_VALUE"""),43825.6458333333)</f>
        <v>43825.6458333333</v>
      </c>
      <c r="B242">
        <f>IFERROR(__xludf.DUMMYFUNCTION("""COMPUTED_VALUE"""),128.69)</f>
        <v>128.69</v>
      </c>
    </row>
    <row r="243">
      <c r="A243">
        <f>IFERROR(__xludf.DUMMYFUNCTION("""COMPUTED_VALUE"""),43826.6458333333)</f>
        <v>43826.6458333333</v>
      </c>
      <c r="B243">
        <f>IFERROR(__xludf.DUMMYFUNCTION("""COMPUTED_VALUE"""),129.56)</f>
        <v>129.56</v>
      </c>
    </row>
    <row r="244">
      <c r="A244">
        <f>IFERROR(__xludf.DUMMYFUNCTION("""COMPUTED_VALUE"""),43829.6458333333)</f>
        <v>43829.6458333333</v>
      </c>
      <c r="B244">
        <f>IFERROR(__xludf.DUMMYFUNCTION("""COMPUTED_VALUE"""),130.26)</f>
        <v>130.26</v>
      </c>
    </row>
    <row r="245">
      <c r="A245">
        <f>IFERROR(__xludf.DUMMYFUNCTION("""COMPUTED_VALUE"""),43830.6458333333)</f>
        <v>43830.6458333333</v>
      </c>
      <c r="B245">
        <f>IFERROR(__xludf.DUMMYFUNCTION("""COMPUTED_VALUE"""),129.15)</f>
        <v>129.15</v>
      </c>
    </row>
    <row r="246">
      <c r="A246">
        <f>IFERROR(__xludf.DUMMYFUNCTION("""COMPUTED_VALUE"""),43831.6458333333)</f>
        <v>43831.6458333333</v>
      </c>
      <c r="B246">
        <f>IFERROR(__xludf.DUMMYFUNCTION("""COMPUTED_VALUE"""),129.42)</f>
        <v>129.42</v>
      </c>
    </row>
    <row r="247">
      <c r="A247">
        <f>IFERROR(__xludf.DUMMYFUNCTION("""COMPUTED_VALUE"""),43832.6458333333)</f>
        <v>43832.6458333333</v>
      </c>
      <c r="B247">
        <f>IFERROR(__xludf.DUMMYFUNCTION("""COMPUTED_VALUE"""),130.14)</f>
        <v>130.14</v>
      </c>
    </row>
    <row r="248">
      <c r="A248">
        <f>IFERROR(__xludf.DUMMYFUNCTION("""COMPUTED_VALUE"""),43833.6458333333)</f>
        <v>43833.6458333333</v>
      </c>
      <c r="B248">
        <f>IFERROR(__xludf.DUMMYFUNCTION("""COMPUTED_VALUE"""),129.71)</f>
        <v>129.71</v>
      </c>
    </row>
    <row r="249">
      <c r="A249">
        <f>IFERROR(__xludf.DUMMYFUNCTION("""COMPUTED_VALUE"""),43836.6458333333)</f>
        <v>43836.6458333333</v>
      </c>
      <c r="B249">
        <f>IFERROR(__xludf.DUMMYFUNCTION("""COMPUTED_VALUE"""),127.37)</f>
        <v>127.37</v>
      </c>
    </row>
    <row r="250">
      <c r="A250">
        <f>IFERROR(__xludf.DUMMYFUNCTION("""COMPUTED_VALUE"""),43837.6458333333)</f>
        <v>43837.6458333333</v>
      </c>
      <c r="B250">
        <f>IFERROR(__xludf.DUMMYFUNCTION("""COMPUTED_VALUE"""),127.76)</f>
        <v>127.76</v>
      </c>
    </row>
    <row r="251">
      <c r="A251">
        <f>IFERROR(__xludf.DUMMYFUNCTION("""COMPUTED_VALUE"""),43838.6458333333)</f>
        <v>43838.6458333333</v>
      </c>
      <c r="B251">
        <f>IFERROR(__xludf.DUMMYFUNCTION("""COMPUTED_VALUE"""),127.56)</f>
        <v>127.56</v>
      </c>
    </row>
    <row r="252">
      <c r="A252">
        <f>IFERROR(__xludf.DUMMYFUNCTION("""COMPUTED_VALUE"""),43839.6458333333)</f>
        <v>43839.6458333333</v>
      </c>
      <c r="B252">
        <f>IFERROR(__xludf.DUMMYFUNCTION("""COMPUTED_VALUE"""),129.34)</f>
        <v>129.34</v>
      </c>
    </row>
    <row r="253">
      <c r="A253">
        <f>IFERROR(__xludf.DUMMYFUNCTION("""COMPUTED_VALUE"""),43840.6458333333)</f>
        <v>43840.6458333333</v>
      </c>
      <c r="B253">
        <f>IFERROR(__xludf.DUMMYFUNCTION("""COMPUTED_VALUE"""),129.61)</f>
        <v>129.61</v>
      </c>
    </row>
    <row r="254">
      <c r="A254">
        <f>IFERROR(__xludf.DUMMYFUNCTION("""COMPUTED_VALUE"""),43843.6458333333)</f>
        <v>43843.6458333333</v>
      </c>
      <c r="B254">
        <f>IFERROR(__xludf.DUMMYFUNCTION("""COMPUTED_VALUE"""),130.41)</f>
        <v>130.41</v>
      </c>
    </row>
    <row r="255">
      <c r="A255">
        <f>IFERROR(__xludf.DUMMYFUNCTION("""COMPUTED_VALUE"""),43844.6458333333)</f>
        <v>43844.6458333333</v>
      </c>
      <c r="B255">
        <f>IFERROR(__xludf.DUMMYFUNCTION("""COMPUTED_VALUE"""),131.01)</f>
        <v>131.01</v>
      </c>
    </row>
    <row r="256">
      <c r="A256">
        <f>IFERROR(__xludf.DUMMYFUNCTION("""COMPUTED_VALUE"""),43845.6458333333)</f>
        <v>43845.6458333333</v>
      </c>
      <c r="B256">
        <f>IFERROR(__xludf.DUMMYFUNCTION("""COMPUTED_VALUE"""),131.01)</f>
        <v>131.01</v>
      </c>
    </row>
    <row r="257">
      <c r="A257">
        <f>IFERROR(__xludf.DUMMYFUNCTION("""COMPUTED_VALUE"""),43846.6458333333)</f>
        <v>43846.6458333333</v>
      </c>
      <c r="B257">
        <f>IFERROR(__xludf.DUMMYFUNCTION("""COMPUTED_VALUE"""),130.91)</f>
        <v>130.91</v>
      </c>
    </row>
    <row r="258">
      <c r="A258">
        <f>IFERROR(__xludf.DUMMYFUNCTION("""COMPUTED_VALUE"""),43847.6458333333)</f>
        <v>43847.6458333333</v>
      </c>
      <c r="B258">
        <f>IFERROR(__xludf.DUMMYFUNCTION("""COMPUTED_VALUE"""),131.19)</f>
        <v>131.19</v>
      </c>
    </row>
    <row r="259">
      <c r="A259">
        <f>IFERROR(__xludf.DUMMYFUNCTION("""COMPUTED_VALUE"""),43850.6458333333)</f>
        <v>43850.6458333333</v>
      </c>
      <c r="B259">
        <f>IFERROR(__xludf.DUMMYFUNCTION("""COMPUTED_VALUE"""),129.78)</f>
        <v>129.78</v>
      </c>
    </row>
    <row r="260">
      <c r="A260">
        <f>IFERROR(__xludf.DUMMYFUNCTION("""COMPUTED_VALUE"""),43851.6458333333)</f>
        <v>43851.6458333333</v>
      </c>
      <c r="B260">
        <f>IFERROR(__xludf.DUMMYFUNCTION("""COMPUTED_VALUE"""),129.27)</f>
        <v>129.27</v>
      </c>
    </row>
    <row r="261">
      <c r="A261">
        <f>IFERROR(__xludf.DUMMYFUNCTION("""COMPUTED_VALUE"""),43852.6458333333)</f>
        <v>43852.6458333333</v>
      </c>
      <c r="B261">
        <f>IFERROR(__xludf.DUMMYFUNCTION("""COMPUTED_VALUE"""),128.53)</f>
        <v>128.53</v>
      </c>
    </row>
    <row r="262">
      <c r="A262">
        <f>IFERROR(__xludf.DUMMYFUNCTION("""COMPUTED_VALUE"""),43853.6458333333)</f>
        <v>43853.6458333333</v>
      </c>
      <c r="B262">
        <f>IFERROR(__xludf.DUMMYFUNCTION("""COMPUTED_VALUE"""),129.31)</f>
        <v>129.31</v>
      </c>
    </row>
    <row r="263">
      <c r="A263">
        <f>IFERROR(__xludf.DUMMYFUNCTION("""COMPUTED_VALUE"""),43854.6458333333)</f>
        <v>43854.6458333333</v>
      </c>
      <c r="B263">
        <f>IFERROR(__xludf.DUMMYFUNCTION("""COMPUTED_VALUE"""),130.11)</f>
        <v>130.11</v>
      </c>
    </row>
    <row r="264">
      <c r="A264">
        <f>IFERROR(__xludf.DUMMYFUNCTION("""COMPUTED_VALUE"""),43857.6458333333)</f>
        <v>43857.6458333333</v>
      </c>
      <c r="B264">
        <f>IFERROR(__xludf.DUMMYFUNCTION("""COMPUTED_VALUE"""),128.73)</f>
        <v>128.73</v>
      </c>
    </row>
    <row r="265">
      <c r="A265">
        <f>IFERROR(__xludf.DUMMYFUNCTION("""COMPUTED_VALUE"""),43858.6458333333)</f>
        <v>43858.6458333333</v>
      </c>
      <c r="B265">
        <f>IFERROR(__xludf.DUMMYFUNCTION("""COMPUTED_VALUE"""),128.1)</f>
        <v>128.1</v>
      </c>
    </row>
    <row r="266">
      <c r="A266">
        <f>IFERROR(__xludf.DUMMYFUNCTION("""COMPUTED_VALUE"""),43859.6458333333)</f>
        <v>43859.6458333333</v>
      </c>
      <c r="B266">
        <f>IFERROR(__xludf.DUMMYFUNCTION("""COMPUTED_VALUE"""),128.76)</f>
        <v>128.76</v>
      </c>
    </row>
    <row r="267">
      <c r="A267">
        <f>IFERROR(__xludf.DUMMYFUNCTION("""COMPUTED_VALUE"""),43860.6458333333)</f>
        <v>43860.6458333333</v>
      </c>
      <c r="B267">
        <f>IFERROR(__xludf.DUMMYFUNCTION("""COMPUTED_VALUE"""),127.74)</f>
        <v>127.74</v>
      </c>
    </row>
    <row r="268">
      <c r="A268">
        <f>IFERROR(__xludf.DUMMYFUNCTION("""COMPUTED_VALUE"""),43861.6458333333)</f>
        <v>43861.6458333333</v>
      </c>
      <c r="B268">
        <f>IFERROR(__xludf.DUMMYFUNCTION("""COMPUTED_VALUE"""),127.17)</f>
        <v>127.17</v>
      </c>
    </row>
    <row r="269">
      <c r="A269">
        <f>IFERROR(__xludf.DUMMYFUNCTION("""COMPUTED_VALUE"""),43862.7083333333)</f>
        <v>43862.7083333333</v>
      </c>
      <c r="B269">
        <f>IFERROR(__xludf.DUMMYFUNCTION("""COMPUTED_VALUE"""),124.09)</f>
        <v>124.09</v>
      </c>
    </row>
    <row r="270">
      <c r="A270">
        <f>IFERROR(__xludf.DUMMYFUNCTION("""COMPUTED_VALUE"""),43864.6458333333)</f>
        <v>43864.6458333333</v>
      </c>
      <c r="B270">
        <f>IFERROR(__xludf.DUMMYFUNCTION("""COMPUTED_VALUE"""),124.42)</f>
        <v>124.42</v>
      </c>
    </row>
    <row r="271">
      <c r="A271">
        <f>IFERROR(__xludf.DUMMYFUNCTION("""COMPUTED_VALUE"""),43865.6458333333)</f>
        <v>43865.6458333333</v>
      </c>
      <c r="B271">
        <f>IFERROR(__xludf.DUMMYFUNCTION("""COMPUTED_VALUE"""),126.75)</f>
        <v>126.75</v>
      </c>
    </row>
    <row r="272">
      <c r="A272">
        <f>IFERROR(__xludf.DUMMYFUNCTION("""COMPUTED_VALUE"""),43866.6458333333)</f>
        <v>43866.6458333333</v>
      </c>
      <c r="B272">
        <f>IFERROR(__xludf.DUMMYFUNCTION("""COMPUTED_VALUE"""),127.91)</f>
        <v>127.91</v>
      </c>
    </row>
    <row r="273">
      <c r="A273">
        <f>IFERROR(__xludf.DUMMYFUNCTION("""COMPUTED_VALUE"""),43867.6458333333)</f>
        <v>43867.6458333333</v>
      </c>
      <c r="B273">
        <f>IFERROR(__xludf.DUMMYFUNCTION("""COMPUTED_VALUE"""),128.94)</f>
        <v>128.94</v>
      </c>
    </row>
    <row r="274">
      <c r="A274">
        <f>IFERROR(__xludf.DUMMYFUNCTION("""COMPUTED_VALUE"""),43868.6458333333)</f>
        <v>43868.6458333333</v>
      </c>
      <c r="B274">
        <f>IFERROR(__xludf.DUMMYFUNCTION("""COMPUTED_VALUE"""),128.19)</f>
        <v>128.19</v>
      </c>
    </row>
    <row r="275">
      <c r="A275">
        <f>IFERROR(__xludf.DUMMYFUNCTION("""COMPUTED_VALUE"""),43871.6458333333)</f>
        <v>43871.6458333333</v>
      </c>
      <c r="B275">
        <f>IFERROR(__xludf.DUMMYFUNCTION("""COMPUTED_VALUE"""),127.91)</f>
        <v>127.91</v>
      </c>
    </row>
    <row r="276">
      <c r="A276">
        <f>IFERROR(__xludf.DUMMYFUNCTION("""COMPUTED_VALUE"""),43872.6458333333)</f>
        <v>43872.6458333333</v>
      </c>
      <c r="B276">
        <f>IFERROR(__xludf.DUMMYFUNCTION("""COMPUTED_VALUE"""),128.3)</f>
        <v>128.3</v>
      </c>
    </row>
    <row r="277">
      <c r="A277">
        <f>IFERROR(__xludf.DUMMYFUNCTION("""COMPUTED_VALUE"""),43873.6458333333)</f>
        <v>43873.6458333333</v>
      </c>
      <c r="B277">
        <f>IFERROR(__xludf.DUMMYFUNCTION("""COMPUTED_VALUE"""),129.19)</f>
        <v>129.19</v>
      </c>
    </row>
    <row r="278">
      <c r="A278">
        <f>IFERROR(__xludf.DUMMYFUNCTION("""COMPUTED_VALUE"""),43874.6458333333)</f>
        <v>43874.6458333333</v>
      </c>
      <c r="B278">
        <f>IFERROR(__xludf.DUMMYFUNCTION("""COMPUTED_VALUE"""),129.3)</f>
        <v>129.3</v>
      </c>
    </row>
    <row r="279">
      <c r="A279">
        <f>IFERROR(__xludf.DUMMYFUNCTION("""COMPUTED_VALUE"""),43875.6458333333)</f>
        <v>43875.6458333333</v>
      </c>
      <c r="B279">
        <f>IFERROR(__xludf.DUMMYFUNCTION("""COMPUTED_VALUE"""),128.38)</f>
        <v>128.38</v>
      </c>
    </row>
    <row r="280">
      <c r="A280">
        <f>IFERROR(__xludf.DUMMYFUNCTION("""COMPUTED_VALUE"""),43878.6458333333)</f>
        <v>43878.6458333333</v>
      </c>
      <c r="B280">
        <f>IFERROR(__xludf.DUMMYFUNCTION("""COMPUTED_VALUE"""),127.84)</f>
        <v>127.84</v>
      </c>
    </row>
    <row r="281">
      <c r="A281">
        <f>IFERROR(__xludf.DUMMYFUNCTION("""COMPUTED_VALUE"""),43879.6458333333)</f>
        <v>43879.6458333333</v>
      </c>
      <c r="B281">
        <f>IFERROR(__xludf.DUMMYFUNCTION("""COMPUTED_VALUE"""),127.34)</f>
        <v>127.34</v>
      </c>
    </row>
    <row r="282">
      <c r="A282">
        <f>IFERROR(__xludf.DUMMYFUNCTION("""COMPUTED_VALUE"""),43880.6458333333)</f>
        <v>43880.6458333333</v>
      </c>
      <c r="B282">
        <f>IFERROR(__xludf.DUMMYFUNCTION("""COMPUTED_VALUE"""),128.59)</f>
        <v>128.59</v>
      </c>
    </row>
    <row r="283">
      <c r="A283">
        <f>IFERROR(__xludf.DUMMYFUNCTION("""COMPUTED_VALUE"""),43881.6458333333)</f>
        <v>43881.6458333333</v>
      </c>
      <c r="B283">
        <f>IFERROR(__xludf.DUMMYFUNCTION("""COMPUTED_VALUE"""),128.36)</f>
        <v>128.36</v>
      </c>
    </row>
    <row r="284">
      <c r="A284">
        <f>IFERROR(__xludf.DUMMYFUNCTION("""COMPUTED_VALUE"""),43885.6458333333)</f>
        <v>43885.6458333333</v>
      </c>
      <c r="B284">
        <f>IFERROR(__xludf.DUMMYFUNCTION("""COMPUTED_VALUE"""),125.73)</f>
        <v>125.73</v>
      </c>
    </row>
    <row r="285">
      <c r="A285">
        <f>IFERROR(__xludf.DUMMYFUNCTION("""COMPUTED_VALUE"""),43886.6458333333)</f>
        <v>43886.6458333333</v>
      </c>
      <c r="B285">
        <f>IFERROR(__xludf.DUMMYFUNCTION("""COMPUTED_VALUE"""),125.34)</f>
        <v>125.34</v>
      </c>
    </row>
    <row r="286">
      <c r="A286">
        <f>IFERROR(__xludf.DUMMYFUNCTION("""COMPUTED_VALUE"""),43887.6458333333)</f>
        <v>43887.6458333333</v>
      </c>
      <c r="B286">
        <f>IFERROR(__xludf.DUMMYFUNCTION("""COMPUTED_VALUE"""),124.04)</f>
        <v>124.04</v>
      </c>
    </row>
    <row r="287">
      <c r="A287">
        <f>IFERROR(__xludf.DUMMYFUNCTION("""COMPUTED_VALUE"""),43888.6458333333)</f>
        <v>43888.6458333333</v>
      </c>
      <c r="B287">
        <f>IFERROR(__xludf.DUMMYFUNCTION("""COMPUTED_VALUE"""),123.64)</f>
        <v>123.64</v>
      </c>
    </row>
    <row r="288">
      <c r="A288">
        <f>IFERROR(__xludf.DUMMYFUNCTION("""COMPUTED_VALUE"""),43889.6458333333)</f>
        <v>43889.6458333333</v>
      </c>
      <c r="B288">
        <f>IFERROR(__xludf.DUMMYFUNCTION("""COMPUTED_VALUE"""),119.29)</f>
        <v>119.29</v>
      </c>
    </row>
    <row r="289">
      <c r="A289">
        <f>IFERROR(__xludf.DUMMYFUNCTION("""COMPUTED_VALUE"""),43892.6458333333)</f>
        <v>43892.6458333333</v>
      </c>
      <c r="B289">
        <f>IFERROR(__xludf.DUMMYFUNCTION("""COMPUTED_VALUE"""),118.39)</f>
        <v>118.39</v>
      </c>
    </row>
    <row r="290">
      <c r="A290">
        <f>IFERROR(__xludf.DUMMYFUNCTION("""COMPUTED_VALUE"""),43893.6458333333)</f>
        <v>43893.6458333333</v>
      </c>
      <c r="B290">
        <f>IFERROR(__xludf.DUMMYFUNCTION("""COMPUTED_VALUE"""),120.4)</f>
        <v>120.4</v>
      </c>
    </row>
    <row r="291">
      <c r="A291">
        <f>IFERROR(__xludf.DUMMYFUNCTION("""COMPUTED_VALUE"""),43894.6458333333)</f>
        <v>43894.6458333333</v>
      </c>
      <c r="B291">
        <f>IFERROR(__xludf.DUMMYFUNCTION("""COMPUTED_VALUE"""),119.52)</f>
        <v>119.52</v>
      </c>
    </row>
    <row r="292">
      <c r="A292">
        <f>IFERROR(__xludf.DUMMYFUNCTION("""COMPUTED_VALUE"""),43895.6458333333)</f>
        <v>43895.6458333333</v>
      </c>
      <c r="B292">
        <f>IFERROR(__xludf.DUMMYFUNCTION("""COMPUTED_VALUE"""),119.75)</f>
        <v>119.75</v>
      </c>
    </row>
    <row r="293">
      <c r="A293">
        <f>IFERROR(__xludf.DUMMYFUNCTION("""COMPUTED_VALUE"""),43896.6458333333)</f>
        <v>43896.6458333333</v>
      </c>
      <c r="B293">
        <f>IFERROR(__xludf.DUMMYFUNCTION("""COMPUTED_VALUE"""),117.18)</f>
        <v>117.18</v>
      </c>
    </row>
    <row r="294">
      <c r="A294">
        <f>IFERROR(__xludf.DUMMYFUNCTION("""COMPUTED_VALUE"""),43899.6458333333)</f>
        <v>43899.6458333333</v>
      </c>
      <c r="B294">
        <f>IFERROR(__xludf.DUMMYFUNCTION("""COMPUTED_VALUE"""),111.62)</f>
        <v>111.62</v>
      </c>
    </row>
    <row r="295">
      <c r="A295">
        <f>IFERROR(__xludf.DUMMYFUNCTION("""COMPUTED_VALUE"""),43901.6458333333)</f>
        <v>43901.6458333333</v>
      </c>
      <c r="B295">
        <f>IFERROR(__xludf.DUMMYFUNCTION("""COMPUTED_VALUE"""),111.31)</f>
        <v>111.31</v>
      </c>
    </row>
    <row r="296">
      <c r="A296">
        <f>IFERROR(__xludf.DUMMYFUNCTION("""COMPUTED_VALUE"""),43902.6458333333)</f>
        <v>43902.6458333333</v>
      </c>
      <c r="B296">
        <f>IFERROR(__xludf.DUMMYFUNCTION("""COMPUTED_VALUE"""),102.99)</f>
        <v>102.99</v>
      </c>
    </row>
    <row r="297">
      <c r="A297">
        <f>IFERROR(__xludf.DUMMYFUNCTION("""COMPUTED_VALUE"""),43903.6458333333)</f>
        <v>43903.6458333333</v>
      </c>
      <c r="B297">
        <f>IFERROR(__xludf.DUMMYFUNCTION("""COMPUTED_VALUE"""),106.36)</f>
        <v>106.36</v>
      </c>
    </row>
    <row r="298">
      <c r="A298">
        <f>IFERROR(__xludf.DUMMYFUNCTION("""COMPUTED_VALUE"""),43906.6458333333)</f>
        <v>43906.6458333333</v>
      </c>
      <c r="B298">
        <f>IFERROR(__xludf.DUMMYFUNCTION("""COMPUTED_VALUE"""),102.37)</f>
        <v>102.37</v>
      </c>
    </row>
    <row r="299">
      <c r="A299">
        <f>IFERROR(__xludf.DUMMYFUNCTION("""COMPUTED_VALUE"""),43907.6458333333)</f>
        <v>43907.6458333333</v>
      </c>
      <c r="B299">
        <f>IFERROR(__xludf.DUMMYFUNCTION("""COMPUTED_VALUE"""),99.2)</f>
        <v>99.2</v>
      </c>
    </row>
    <row r="300">
      <c r="A300">
        <f>IFERROR(__xludf.DUMMYFUNCTION("""COMPUTED_VALUE"""),43908.6458333333)</f>
        <v>43908.6458333333</v>
      </c>
      <c r="B300">
        <f>IFERROR(__xludf.DUMMYFUNCTION("""COMPUTED_VALUE"""),96.08)</f>
        <v>96.08</v>
      </c>
    </row>
    <row r="301">
      <c r="A301">
        <f>IFERROR(__xludf.DUMMYFUNCTION("""COMPUTED_VALUE"""),43909.6458333333)</f>
        <v>43909.6458333333</v>
      </c>
      <c r="B301">
        <f>IFERROR(__xludf.DUMMYFUNCTION("""COMPUTED_VALUE"""),89.47)</f>
        <v>89.47</v>
      </c>
    </row>
    <row r="302">
      <c r="A302">
        <f>IFERROR(__xludf.DUMMYFUNCTION("""COMPUTED_VALUE"""),43910.6458333333)</f>
        <v>43910.6458333333</v>
      </c>
      <c r="B302">
        <f>IFERROR(__xludf.DUMMYFUNCTION("""COMPUTED_VALUE"""),92.97)</f>
        <v>92.97</v>
      </c>
    </row>
    <row r="303">
      <c r="A303">
        <f>IFERROR(__xludf.DUMMYFUNCTION("""COMPUTED_VALUE"""),43913.6458333333)</f>
        <v>43913.6458333333</v>
      </c>
      <c r="B303">
        <f>IFERROR(__xludf.DUMMYFUNCTION("""COMPUTED_VALUE"""),83.52)</f>
        <v>83.52</v>
      </c>
    </row>
    <row r="304">
      <c r="A304">
        <f>IFERROR(__xludf.DUMMYFUNCTION("""COMPUTED_VALUE"""),43914.6458333333)</f>
        <v>43914.6458333333</v>
      </c>
      <c r="B304">
        <f>IFERROR(__xludf.DUMMYFUNCTION("""COMPUTED_VALUE"""),85)</f>
        <v>85</v>
      </c>
    </row>
    <row r="305">
      <c r="A305">
        <f>IFERROR(__xludf.DUMMYFUNCTION("""COMPUTED_VALUE"""),43915.6458333333)</f>
        <v>43915.6458333333</v>
      </c>
      <c r="B305">
        <f>IFERROR(__xludf.DUMMYFUNCTION("""COMPUTED_VALUE"""),89.46)</f>
        <v>89.46</v>
      </c>
    </row>
    <row r="306">
      <c r="A306">
        <f>IFERROR(__xludf.DUMMYFUNCTION("""COMPUTED_VALUE"""),43916.6458333333)</f>
        <v>43916.6458333333</v>
      </c>
      <c r="B306">
        <f>IFERROR(__xludf.DUMMYFUNCTION("""COMPUTED_VALUE"""),92.68)</f>
        <v>92.68</v>
      </c>
    </row>
    <row r="307">
      <c r="A307">
        <f>IFERROR(__xludf.DUMMYFUNCTION("""COMPUTED_VALUE"""),43917.6458333333)</f>
        <v>43917.6458333333</v>
      </c>
      <c r="B307">
        <f>IFERROR(__xludf.DUMMYFUNCTION("""COMPUTED_VALUE"""),91.26)</f>
        <v>91.26</v>
      </c>
    </row>
    <row r="308">
      <c r="A308">
        <f>IFERROR(__xludf.DUMMYFUNCTION("""COMPUTED_VALUE"""),43920.6458333333)</f>
        <v>43920.6458333333</v>
      </c>
      <c r="B308">
        <f>IFERROR(__xludf.DUMMYFUNCTION("""COMPUTED_VALUE"""),89.17)</f>
        <v>89.17</v>
      </c>
    </row>
    <row r="309">
      <c r="A309">
        <f>IFERROR(__xludf.DUMMYFUNCTION("""COMPUTED_VALUE"""),43921.6458333333)</f>
        <v>43921.6458333333</v>
      </c>
      <c r="B309">
        <f>IFERROR(__xludf.DUMMYFUNCTION("""COMPUTED_VALUE"""),91.94)</f>
        <v>91.94</v>
      </c>
    </row>
    <row r="310">
      <c r="A310">
        <f>IFERROR(__xludf.DUMMYFUNCTION("""COMPUTED_VALUE"""),43922.6458333333)</f>
        <v>43922.6458333333</v>
      </c>
      <c r="B310">
        <f>IFERROR(__xludf.DUMMYFUNCTION("""COMPUTED_VALUE"""),89.35)</f>
        <v>89.35</v>
      </c>
    </row>
    <row r="311">
      <c r="A311">
        <f>IFERROR(__xludf.DUMMYFUNCTION("""COMPUTED_VALUE"""),43924.6458333333)</f>
        <v>43924.6458333333</v>
      </c>
      <c r="B311">
        <f>IFERROR(__xludf.DUMMYFUNCTION("""COMPUTED_VALUE"""),86.59)</f>
        <v>86.59</v>
      </c>
    </row>
    <row r="312">
      <c r="A312">
        <f>IFERROR(__xludf.DUMMYFUNCTION("""COMPUTED_VALUE"""),43928.6458333333)</f>
        <v>43928.6458333333</v>
      </c>
      <c r="B312">
        <f>IFERROR(__xludf.DUMMYFUNCTION("""COMPUTED_VALUE"""),92.41)</f>
        <v>92.41</v>
      </c>
    </row>
    <row r="313">
      <c r="A313">
        <f>IFERROR(__xludf.DUMMYFUNCTION("""COMPUTED_VALUE"""),43929.6458333333)</f>
        <v>43929.6458333333</v>
      </c>
      <c r="B313">
        <f>IFERROR(__xludf.DUMMYFUNCTION("""COMPUTED_VALUE"""),92.82)</f>
        <v>92.82</v>
      </c>
    </row>
    <row r="314">
      <c r="A314">
        <f>IFERROR(__xludf.DUMMYFUNCTION("""COMPUTED_VALUE"""),43930.6458333333)</f>
        <v>43930.6458333333</v>
      </c>
      <c r="B314">
        <f>IFERROR(__xludf.DUMMYFUNCTION("""COMPUTED_VALUE"""),96.23)</f>
        <v>96.23</v>
      </c>
    </row>
    <row r="315">
      <c r="A315">
        <f>IFERROR(__xludf.DUMMYFUNCTION("""COMPUTED_VALUE"""),43934.6458333333)</f>
        <v>43934.6458333333</v>
      </c>
      <c r="B315">
        <f>IFERROR(__xludf.DUMMYFUNCTION("""COMPUTED_VALUE"""),95.62)</f>
        <v>95.62</v>
      </c>
    </row>
    <row r="316">
      <c r="A316">
        <f>IFERROR(__xludf.DUMMYFUNCTION("""COMPUTED_VALUE"""),43936.6458333333)</f>
        <v>43936.6458333333</v>
      </c>
      <c r="B316">
        <f>IFERROR(__xludf.DUMMYFUNCTION("""COMPUTED_VALUE"""),95.2)</f>
        <v>95.2</v>
      </c>
    </row>
    <row r="317">
      <c r="A317">
        <f>IFERROR(__xludf.DUMMYFUNCTION("""COMPUTED_VALUE"""),43937.6458333333)</f>
        <v>43937.6458333333</v>
      </c>
      <c r="B317">
        <f>IFERROR(__xludf.DUMMYFUNCTION("""COMPUTED_VALUE"""),95.68)</f>
        <v>95.68</v>
      </c>
    </row>
    <row r="318">
      <c r="A318">
        <f>IFERROR(__xludf.DUMMYFUNCTION("""COMPUTED_VALUE"""),43938.6458333333)</f>
        <v>43938.6458333333</v>
      </c>
      <c r="B318">
        <f>IFERROR(__xludf.DUMMYFUNCTION("""COMPUTED_VALUE"""),98.21)</f>
        <v>98.21</v>
      </c>
    </row>
    <row r="319">
      <c r="A319">
        <f>IFERROR(__xludf.DUMMYFUNCTION("""COMPUTED_VALUE"""),43941.6458333333)</f>
        <v>43941.6458333333</v>
      </c>
      <c r="B319">
        <f>IFERROR(__xludf.DUMMYFUNCTION("""COMPUTED_VALUE"""),97.99)</f>
        <v>97.99</v>
      </c>
    </row>
    <row r="320">
      <c r="A320">
        <f>IFERROR(__xludf.DUMMYFUNCTION("""COMPUTED_VALUE"""),43942.6458333333)</f>
        <v>43942.6458333333</v>
      </c>
      <c r="B320">
        <f>IFERROR(__xludf.DUMMYFUNCTION("""COMPUTED_VALUE"""),95.6)</f>
        <v>95.6</v>
      </c>
    </row>
    <row r="321">
      <c r="A321">
        <f>IFERROR(__xludf.DUMMYFUNCTION("""COMPUTED_VALUE"""),43943.6458333333)</f>
        <v>43943.6458333333</v>
      </c>
      <c r="B321">
        <f>IFERROR(__xludf.DUMMYFUNCTION("""COMPUTED_VALUE"""),97.38)</f>
        <v>97.38</v>
      </c>
    </row>
    <row r="322">
      <c r="A322">
        <f>IFERROR(__xludf.DUMMYFUNCTION("""COMPUTED_VALUE"""),43944.6458333333)</f>
        <v>43944.6458333333</v>
      </c>
      <c r="B322">
        <f>IFERROR(__xludf.DUMMYFUNCTION("""COMPUTED_VALUE"""),98.62)</f>
        <v>98.62</v>
      </c>
    </row>
    <row r="323">
      <c r="A323">
        <f>IFERROR(__xludf.DUMMYFUNCTION("""COMPUTED_VALUE"""),43945.6458333333)</f>
        <v>43945.6458333333</v>
      </c>
      <c r="B323">
        <f>IFERROR(__xludf.DUMMYFUNCTION("""COMPUTED_VALUE"""),97.1)</f>
        <v>97.1</v>
      </c>
    </row>
    <row r="324">
      <c r="A324">
        <f>IFERROR(__xludf.DUMMYFUNCTION("""COMPUTED_VALUE"""),43948.6458333333)</f>
        <v>43948.6458333333</v>
      </c>
      <c r="B324">
        <f>IFERROR(__xludf.DUMMYFUNCTION("""COMPUTED_VALUE"""),98.43)</f>
        <v>98.43</v>
      </c>
    </row>
    <row r="325">
      <c r="A325">
        <f>IFERROR(__xludf.DUMMYFUNCTION("""COMPUTED_VALUE"""),43949.6458333333)</f>
        <v>43949.6458333333</v>
      </c>
      <c r="B325">
        <f>IFERROR(__xludf.DUMMYFUNCTION("""COMPUTED_VALUE"""),99.35)</f>
        <v>99.35</v>
      </c>
    </row>
    <row r="326">
      <c r="A326">
        <f>IFERROR(__xludf.DUMMYFUNCTION("""COMPUTED_VALUE"""),43950.6458333333)</f>
        <v>43950.6458333333</v>
      </c>
      <c r="B326">
        <f>IFERROR(__xludf.DUMMYFUNCTION("""COMPUTED_VALUE"""),101.12)</f>
        <v>101.12</v>
      </c>
    </row>
    <row r="327">
      <c r="A327">
        <f>IFERROR(__xludf.DUMMYFUNCTION("""COMPUTED_VALUE"""),43951.6458333333)</f>
        <v>43951.6458333333</v>
      </c>
      <c r="B327">
        <f>IFERROR(__xludf.DUMMYFUNCTION("""COMPUTED_VALUE"""),104.18)</f>
        <v>104.18</v>
      </c>
    </row>
    <row r="328">
      <c r="A328">
        <f>IFERROR(__xludf.DUMMYFUNCTION("""COMPUTED_VALUE"""),43955.6458333333)</f>
        <v>43955.6458333333</v>
      </c>
      <c r="B328">
        <f>IFERROR(__xludf.DUMMYFUNCTION("""COMPUTED_VALUE"""),98.8)</f>
        <v>98.8</v>
      </c>
    </row>
    <row r="329">
      <c r="A329">
        <f>IFERROR(__xludf.DUMMYFUNCTION("""COMPUTED_VALUE"""),43956.6458333333)</f>
        <v>43956.6458333333</v>
      </c>
      <c r="B329">
        <f>IFERROR(__xludf.DUMMYFUNCTION("""COMPUTED_VALUE"""),97.65)</f>
        <v>97.65</v>
      </c>
    </row>
    <row r="330">
      <c r="A330">
        <f>IFERROR(__xludf.DUMMYFUNCTION("""COMPUTED_VALUE"""),43957.6458333333)</f>
        <v>43957.6458333333</v>
      </c>
      <c r="B330">
        <f>IFERROR(__xludf.DUMMYFUNCTION("""COMPUTED_VALUE"""),98.5)</f>
        <v>98.5</v>
      </c>
    </row>
    <row r="331">
      <c r="A331">
        <f>IFERROR(__xludf.DUMMYFUNCTION("""COMPUTED_VALUE"""),43958.6458333333)</f>
        <v>43958.6458333333</v>
      </c>
      <c r="B331">
        <f>IFERROR(__xludf.DUMMYFUNCTION("""COMPUTED_VALUE"""),97.6)</f>
        <v>97.6</v>
      </c>
    </row>
    <row r="332">
      <c r="A332">
        <f>IFERROR(__xludf.DUMMYFUNCTION("""COMPUTED_VALUE"""),43959.6458333333)</f>
        <v>43959.6458333333</v>
      </c>
      <c r="B332">
        <f>IFERROR(__xludf.DUMMYFUNCTION("""COMPUTED_VALUE"""),98.12)</f>
        <v>98.12</v>
      </c>
    </row>
    <row r="333">
      <c r="A333">
        <f>IFERROR(__xludf.DUMMYFUNCTION("""COMPUTED_VALUE"""),43962.6458333333)</f>
        <v>43962.6458333333</v>
      </c>
      <c r="B333">
        <f>IFERROR(__xludf.DUMMYFUNCTION("""COMPUTED_VALUE"""),98.21)</f>
        <v>98.21</v>
      </c>
    </row>
    <row r="334">
      <c r="A334">
        <f>IFERROR(__xludf.DUMMYFUNCTION("""COMPUTED_VALUE"""),43963.6458333333)</f>
        <v>43963.6458333333</v>
      </c>
      <c r="B334">
        <f>IFERROR(__xludf.DUMMYFUNCTION("""COMPUTED_VALUE"""),97.96)</f>
        <v>97.96</v>
      </c>
    </row>
    <row r="335">
      <c r="A335">
        <f>IFERROR(__xludf.DUMMYFUNCTION("""COMPUTED_VALUE"""),43964.6458333333)</f>
        <v>43964.6458333333</v>
      </c>
      <c r="B335">
        <f>IFERROR(__xludf.DUMMYFUNCTION("""COMPUTED_VALUE"""),99.69)</f>
        <v>99.69</v>
      </c>
    </row>
    <row r="336">
      <c r="A336">
        <f>IFERROR(__xludf.DUMMYFUNCTION("""COMPUTED_VALUE"""),43965.6458333333)</f>
        <v>43965.6458333333</v>
      </c>
      <c r="B336">
        <f>IFERROR(__xludf.DUMMYFUNCTION("""COMPUTED_VALUE"""),97.42)</f>
        <v>97.42</v>
      </c>
    </row>
    <row r="337">
      <c r="A337">
        <f>IFERROR(__xludf.DUMMYFUNCTION("""COMPUTED_VALUE"""),43966.6458333333)</f>
        <v>43966.6458333333</v>
      </c>
      <c r="B337">
        <f>IFERROR(__xludf.DUMMYFUNCTION("""COMPUTED_VALUE"""),97.08)</f>
        <v>97.08</v>
      </c>
    </row>
    <row r="338">
      <c r="A338">
        <f>IFERROR(__xludf.DUMMYFUNCTION("""COMPUTED_VALUE"""),43969.6458333333)</f>
        <v>43969.6458333333</v>
      </c>
      <c r="B338">
        <f>IFERROR(__xludf.DUMMYFUNCTION("""COMPUTED_VALUE"""),93.93)</f>
        <v>93.93</v>
      </c>
    </row>
    <row r="339">
      <c r="A339">
        <f>IFERROR(__xludf.DUMMYFUNCTION("""COMPUTED_VALUE"""),43970.6458333333)</f>
        <v>43970.6458333333</v>
      </c>
      <c r="B339">
        <f>IFERROR(__xludf.DUMMYFUNCTION("""COMPUTED_VALUE"""),94.34)</f>
        <v>94.34</v>
      </c>
    </row>
    <row r="340">
      <c r="A340">
        <f>IFERROR(__xludf.DUMMYFUNCTION("""COMPUTED_VALUE"""),43971.6458333333)</f>
        <v>43971.6458333333</v>
      </c>
      <c r="B340">
        <f>IFERROR(__xludf.DUMMYFUNCTION("""COMPUTED_VALUE"""),96.25)</f>
        <v>96.25</v>
      </c>
    </row>
    <row r="341">
      <c r="A341">
        <f>IFERROR(__xludf.DUMMYFUNCTION("""COMPUTED_VALUE"""),43972.6458333333)</f>
        <v>43972.6458333333</v>
      </c>
      <c r="B341">
        <f>IFERROR(__xludf.DUMMYFUNCTION("""COMPUTED_VALUE"""),96.69)</f>
        <v>96.69</v>
      </c>
    </row>
    <row r="342">
      <c r="A342">
        <f>IFERROR(__xludf.DUMMYFUNCTION("""COMPUTED_VALUE"""),43973.6458333333)</f>
        <v>43973.6458333333</v>
      </c>
      <c r="B342">
        <f>IFERROR(__xludf.DUMMYFUNCTION("""COMPUTED_VALUE"""),96.11)</f>
        <v>96.11</v>
      </c>
    </row>
    <row r="343">
      <c r="A343">
        <f>IFERROR(__xludf.DUMMYFUNCTION("""COMPUTED_VALUE"""),43977.6458333333)</f>
        <v>43977.6458333333</v>
      </c>
      <c r="B343">
        <f>IFERROR(__xludf.DUMMYFUNCTION("""COMPUTED_VALUE"""),96.21)</f>
        <v>96.21</v>
      </c>
    </row>
    <row r="344">
      <c r="A344">
        <f>IFERROR(__xludf.DUMMYFUNCTION("""COMPUTED_VALUE"""),43978.6458333333)</f>
        <v>43978.6458333333</v>
      </c>
      <c r="B344">
        <f>IFERROR(__xludf.DUMMYFUNCTION("""COMPUTED_VALUE"""),98.6)</f>
        <v>98.6</v>
      </c>
    </row>
    <row r="345">
      <c r="A345">
        <f>IFERROR(__xludf.DUMMYFUNCTION("""COMPUTED_VALUE"""),43979.6458333333)</f>
        <v>43979.6458333333</v>
      </c>
      <c r="B345">
        <f>IFERROR(__xludf.DUMMYFUNCTION("""COMPUTED_VALUE"""),100.37)</f>
        <v>100.37</v>
      </c>
    </row>
    <row r="346">
      <c r="A346">
        <f>IFERROR(__xludf.DUMMYFUNCTION("""COMPUTED_VALUE"""),43980.6458333333)</f>
        <v>43980.6458333333</v>
      </c>
      <c r="B346">
        <f>IFERROR(__xludf.DUMMYFUNCTION("""COMPUTED_VALUE"""),101.38)</f>
        <v>101.38</v>
      </c>
    </row>
    <row r="347">
      <c r="A347">
        <f>IFERROR(__xludf.DUMMYFUNCTION("""COMPUTED_VALUE"""),43983.6458333333)</f>
        <v>43983.6458333333</v>
      </c>
      <c r="B347">
        <f>IFERROR(__xludf.DUMMYFUNCTION("""COMPUTED_VALUE"""),104.42)</f>
        <v>104.42</v>
      </c>
    </row>
    <row r="348">
      <c r="A348">
        <f>IFERROR(__xludf.DUMMYFUNCTION("""COMPUTED_VALUE"""),43984.6458333333)</f>
        <v>43984.6458333333</v>
      </c>
      <c r="B348">
        <f>IFERROR(__xludf.DUMMYFUNCTION("""COMPUTED_VALUE"""),105.89)</f>
        <v>105.89</v>
      </c>
    </row>
    <row r="349">
      <c r="A349">
        <f>IFERROR(__xludf.DUMMYFUNCTION("""COMPUTED_VALUE"""),43985.6458333333)</f>
        <v>43985.6458333333</v>
      </c>
      <c r="B349">
        <f>IFERROR(__xludf.DUMMYFUNCTION("""COMPUTED_VALUE"""),106.36)</f>
        <v>106.36</v>
      </c>
    </row>
    <row r="350">
      <c r="A350">
        <f>IFERROR(__xludf.DUMMYFUNCTION("""COMPUTED_VALUE"""),43986.6458333333)</f>
        <v>43986.6458333333</v>
      </c>
      <c r="B350">
        <f>IFERROR(__xludf.DUMMYFUNCTION("""COMPUTED_VALUE"""),106.27)</f>
        <v>106.27</v>
      </c>
    </row>
    <row r="351">
      <c r="A351">
        <f>IFERROR(__xludf.DUMMYFUNCTION("""COMPUTED_VALUE"""),43987.6458333333)</f>
        <v>43987.6458333333</v>
      </c>
      <c r="B351">
        <f>IFERROR(__xludf.DUMMYFUNCTION("""COMPUTED_VALUE"""),107.66)</f>
        <v>107.66</v>
      </c>
    </row>
    <row r="352">
      <c r="A352">
        <f>IFERROR(__xludf.DUMMYFUNCTION("""COMPUTED_VALUE"""),43990.6458333333)</f>
        <v>43990.6458333333</v>
      </c>
      <c r="B352">
        <f>IFERROR(__xludf.DUMMYFUNCTION("""COMPUTED_VALUE"""),108.1)</f>
        <v>108.1</v>
      </c>
    </row>
    <row r="353">
      <c r="A353">
        <f>IFERROR(__xludf.DUMMYFUNCTION("""COMPUTED_VALUE"""),43991.6458333333)</f>
        <v>43991.6458333333</v>
      </c>
      <c r="B353">
        <f>IFERROR(__xludf.DUMMYFUNCTION("""COMPUTED_VALUE"""),106.85)</f>
        <v>106.85</v>
      </c>
    </row>
    <row r="354">
      <c r="A354">
        <f>IFERROR(__xludf.DUMMYFUNCTION("""COMPUTED_VALUE"""),43992.6458333333)</f>
        <v>43992.6458333333</v>
      </c>
      <c r="B354">
        <f>IFERROR(__xludf.DUMMYFUNCTION("""COMPUTED_VALUE"""),107.52)</f>
        <v>107.52</v>
      </c>
    </row>
    <row r="355">
      <c r="A355">
        <f>IFERROR(__xludf.DUMMYFUNCTION("""COMPUTED_VALUE"""),43993.6458333333)</f>
        <v>43993.6458333333</v>
      </c>
      <c r="B355">
        <f>IFERROR(__xludf.DUMMYFUNCTION("""COMPUTED_VALUE"""),105.3)</f>
        <v>105.3</v>
      </c>
    </row>
    <row r="356">
      <c r="A356">
        <f>IFERROR(__xludf.DUMMYFUNCTION("""COMPUTED_VALUE"""),43994.6458333333)</f>
        <v>43994.6458333333</v>
      </c>
      <c r="B356">
        <f>IFERROR(__xludf.DUMMYFUNCTION("""COMPUTED_VALUE"""),105.72)</f>
        <v>105.72</v>
      </c>
    </row>
    <row r="357">
      <c r="A357">
        <f>IFERROR(__xludf.DUMMYFUNCTION("""COMPUTED_VALUE"""),43997.6458333333)</f>
        <v>43997.6458333333</v>
      </c>
      <c r="B357">
        <f>IFERROR(__xludf.DUMMYFUNCTION("""COMPUTED_VALUE"""),104.51)</f>
        <v>104.51</v>
      </c>
    </row>
    <row r="358">
      <c r="A358">
        <f>IFERROR(__xludf.DUMMYFUNCTION("""COMPUTED_VALUE"""),43998.6458333333)</f>
        <v>43998.6458333333</v>
      </c>
      <c r="B358">
        <f>IFERROR(__xludf.DUMMYFUNCTION("""COMPUTED_VALUE"""),105.21)</f>
        <v>105.21</v>
      </c>
    </row>
    <row r="359">
      <c r="A359">
        <f>IFERROR(__xludf.DUMMYFUNCTION("""COMPUTED_VALUE"""),43999.6458333333)</f>
        <v>43999.6458333333</v>
      </c>
      <c r="B359">
        <f>IFERROR(__xludf.DUMMYFUNCTION("""COMPUTED_VALUE"""),104.92)</f>
        <v>104.92</v>
      </c>
    </row>
    <row r="360">
      <c r="A360">
        <f>IFERROR(__xludf.DUMMYFUNCTION("""COMPUTED_VALUE"""),44000.6458333333)</f>
        <v>44000.6458333333</v>
      </c>
      <c r="B360">
        <f>IFERROR(__xludf.DUMMYFUNCTION("""COMPUTED_VALUE"""),106.97)</f>
        <v>106.97</v>
      </c>
    </row>
    <row r="361">
      <c r="A361">
        <f>IFERROR(__xludf.DUMMYFUNCTION("""COMPUTED_VALUE"""),44001.6458333333)</f>
        <v>44001.6458333333</v>
      </c>
      <c r="B361">
        <f>IFERROR(__xludf.DUMMYFUNCTION("""COMPUTED_VALUE"""),108.79)</f>
        <v>108.79</v>
      </c>
    </row>
    <row r="362">
      <c r="A362">
        <f>IFERROR(__xludf.DUMMYFUNCTION("""COMPUTED_VALUE"""),44004.6458333333)</f>
        <v>44004.6458333333</v>
      </c>
      <c r="B362">
        <f>IFERROR(__xludf.DUMMYFUNCTION("""COMPUTED_VALUE"""),109.56)</f>
        <v>109.56</v>
      </c>
    </row>
    <row r="363">
      <c r="A363">
        <f>IFERROR(__xludf.DUMMYFUNCTION("""COMPUTED_VALUE"""),44005.6458333333)</f>
        <v>44005.6458333333</v>
      </c>
      <c r="B363">
        <f>IFERROR(__xludf.DUMMYFUNCTION("""COMPUTED_VALUE"""),111)</f>
        <v>111</v>
      </c>
    </row>
    <row r="364">
      <c r="A364">
        <f>IFERROR(__xludf.DUMMYFUNCTION("""COMPUTED_VALUE"""),44006.6458333333)</f>
        <v>44006.6458333333</v>
      </c>
      <c r="B364">
        <f>IFERROR(__xludf.DUMMYFUNCTION("""COMPUTED_VALUE"""),109.53)</f>
        <v>109.53</v>
      </c>
    </row>
    <row r="365">
      <c r="A365">
        <f>IFERROR(__xludf.DUMMYFUNCTION("""COMPUTED_VALUE"""),44007.6458333333)</f>
        <v>44007.6458333333</v>
      </c>
      <c r="B365">
        <f>IFERROR(__xludf.DUMMYFUNCTION("""COMPUTED_VALUE"""),109.05)</f>
        <v>109.05</v>
      </c>
    </row>
    <row r="366">
      <c r="A366">
        <f>IFERROR(__xludf.DUMMYFUNCTION("""COMPUTED_VALUE"""),44008.6458333333)</f>
        <v>44008.6458333333</v>
      </c>
      <c r="B366">
        <f>IFERROR(__xludf.DUMMYFUNCTION("""COMPUTED_VALUE"""),110.24)</f>
        <v>110.24</v>
      </c>
    </row>
    <row r="367">
      <c r="A367">
        <f>IFERROR(__xludf.DUMMYFUNCTION("""COMPUTED_VALUE"""),44011.6458333333)</f>
        <v>44011.6458333333</v>
      </c>
      <c r="B367">
        <f>IFERROR(__xludf.DUMMYFUNCTION("""COMPUTED_VALUE"""),109.74)</f>
        <v>109.74</v>
      </c>
    </row>
    <row r="368">
      <c r="A368">
        <f>IFERROR(__xludf.DUMMYFUNCTION("""COMPUTED_VALUE"""),44012.6458333333)</f>
        <v>44012.6458333333</v>
      </c>
      <c r="B368">
        <f>IFERROR(__xludf.DUMMYFUNCTION("""COMPUTED_VALUE"""),109.52)</f>
        <v>109.52</v>
      </c>
    </row>
    <row r="369">
      <c r="A369">
        <f>IFERROR(__xludf.DUMMYFUNCTION("""COMPUTED_VALUE"""),44013.6458333333)</f>
        <v>44013.6458333333</v>
      </c>
      <c r="B369">
        <f>IFERROR(__xludf.DUMMYFUNCTION("""COMPUTED_VALUE"""),111.04)</f>
        <v>111.04</v>
      </c>
    </row>
    <row r="370">
      <c r="A370">
        <f>IFERROR(__xludf.DUMMYFUNCTION("""COMPUTED_VALUE"""),44014.6458333333)</f>
        <v>44014.6458333333</v>
      </c>
      <c r="B370">
        <f>IFERROR(__xludf.DUMMYFUNCTION("""COMPUTED_VALUE"""),112.1)</f>
        <v>112.1</v>
      </c>
    </row>
    <row r="371">
      <c r="A371">
        <f>IFERROR(__xludf.DUMMYFUNCTION("""COMPUTED_VALUE"""),44015.6458333333)</f>
        <v>44015.6458333333</v>
      </c>
      <c r="B371">
        <f>IFERROR(__xludf.DUMMYFUNCTION("""COMPUTED_VALUE"""),112.51)</f>
        <v>112.51</v>
      </c>
    </row>
    <row r="372">
      <c r="A372">
        <f>IFERROR(__xludf.DUMMYFUNCTION("""COMPUTED_VALUE"""),44018.6458333333)</f>
        <v>44018.6458333333</v>
      </c>
      <c r="B372">
        <f>IFERROR(__xludf.DUMMYFUNCTION("""COMPUTED_VALUE"""),114.28)</f>
        <v>114.28</v>
      </c>
    </row>
    <row r="373">
      <c r="A373">
        <f>IFERROR(__xludf.DUMMYFUNCTION("""COMPUTED_VALUE"""),44019.6458333333)</f>
        <v>44019.6458333333</v>
      </c>
      <c r="B373">
        <f>IFERROR(__xludf.DUMMYFUNCTION("""COMPUTED_VALUE"""),114.65)</f>
        <v>114.65</v>
      </c>
    </row>
    <row r="374">
      <c r="A374">
        <f>IFERROR(__xludf.DUMMYFUNCTION("""COMPUTED_VALUE"""),44020.6458333333)</f>
        <v>44020.6458333333</v>
      </c>
      <c r="B374">
        <f>IFERROR(__xludf.DUMMYFUNCTION("""COMPUTED_VALUE"""),113.85)</f>
        <v>113.85</v>
      </c>
    </row>
    <row r="375">
      <c r="A375">
        <f>IFERROR(__xludf.DUMMYFUNCTION("""COMPUTED_VALUE"""),44021.6458333333)</f>
        <v>44021.6458333333</v>
      </c>
      <c r="B375">
        <f>IFERROR(__xludf.DUMMYFUNCTION("""COMPUTED_VALUE"""),115.07)</f>
        <v>115.07</v>
      </c>
    </row>
    <row r="376">
      <c r="A376">
        <f>IFERROR(__xludf.DUMMYFUNCTION("""COMPUTED_VALUE"""),44022.6458333333)</f>
        <v>44022.6458333333</v>
      </c>
      <c r="B376">
        <f>IFERROR(__xludf.DUMMYFUNCTION("""COMPUTED_VALUE"""),114.38)</f>
        <v>114.38</v>
      </c>
    </row>
    <row r="377">
      <c r="A377">
        <f>IFERROR(__xludf.DUMMYFUNCTION("""COMPUTED_VALUE"""),44025.6458333333)</f>
        <v>44025.6458333333</v>
      </c>
      <c r="B377">
        <f>IFERROR(__xludf.DUMMYFUNCTION("""COMPUTED_VALUE"""),114.86)</f>
        <v>114.86</v>
      </c>
    </row>
    <row r="378">
      <c r="A378">
        <f>IFERROR(__xludf.DUMMYFUNCTION("""COMPUTED_VALUE"""),44026.6458333333)</f>
        <v>44026.6458333333</v>
      </c>
      <c r="B378">
        <f>IFERROR(__xludf.DUMMYFUNCTION("""COMPUTED_VALUE"""),112.93)</f>
        <v>112.93</v>
      </c>
    </row>
    <row r="379">
      <c r="A379">
        <f>IFERROR(__xludf.DUMMYFUNCTION("""COMPUTED_VALUE"""),44027.6458333333)</f>
        <v>44027.6458333333</v>
      </c>
      <c r="B379">
        <f>IFERROR(__xludf.DUMMYFUNCTION("""COMPUTED_VALUE"""),112.97)</f>
        <v>112.97</v>
      </c>
    </row>
    <row r="380">
      <c r="A380">
        <f>IFERROR(__xludf.DUMMYFUNCTION("""COMPUTED_VALUE"""),44028.6458333333)</f>
        <v>44028.6458333333</v>
      </c>
      <c r="B380">
        <f>IFERROR(__xludf.DUMMYFUNCTION("""COMPUTED_VALUE"""),114.08)</f>
        <v>114.08</v>
      </c>
    </row>
    <row r="381">
      <c r="A381">
        <f>IFERROR(__xludf.DUMMYFUNCTION("""COMPUTED_VALUE"""),44029.6458333333)</f>
        <v>44029.6458333333</v>
      </c>
      <c r="B381">
        <f>IFERROR(__xludf.DUMMYFUNCTION("""COMPUTED_VALUE"""),115.81)</f>
        <v>115.81</v>
      </c>
    </row>
    <row r="382">
      <c r="A382">
        <f>IFERROR(__xludf.DUMMYFUNCTION("""COMPUTED_VALUE"""),44032.6458333333)</f>
        <v>44032.6458333333</v>
      </c>
      <c r="B382">
        <f>IFERROR(__xludf.DUMMYFUNCTION("""COMPUTED_VALUE"""),117.06)</f>
        <v>117.06</v>
      </c>
    </row>
    <row r="383">
      <c r="A383">
        <f>IFERROR(__xludf.DUMMYFUNCTION("""COMPUTED_VALUE"""),44033.6458333333)</f>
        <v>44033.6458333333</v>
      </c>
      <c r="B383">
        <f>IFERROR(__xludf.DUMMYFUNCTION("""COMPUTED_VALUE"""),118.54)</f>
        <v>118.54</v>
      </c>
    </row>
    <row r="384">
      <c r="A384">
        <f>IFERROR(__xludf.DUMMYFUNCTION("""COMPUTED_VALUE"""),44034.6458333333)</f>
        <v>44034.6458333333</v>
      </c>
      <c r="B384">
        <f>IFERROR(__xludf.DUMMYFUNCTION("""COMPUTED_VALUE"""),118.11)</f>
        <v>118.11</v>
      </c>
    </row>
    <row r="385">
      <c r="A385">
        <f>IFERROR(__xludf.DUMMYFUNCTION("""COMPUTED_VALUE"""),44035.6458333333)</f>
        <v>44035.6458333333</v>
      </c>
      <c r="B385">
        <f>IFERROR(__xludf.DUMMYFUNCTION("""COMPUTED_VALUE"""),119.08)</f>
        <v>119.08</v>
      </c>
    </row>
    <row r="386">
      <c r="A386">
        <f>IFERROR(__xludf.DUMMYFUNCTION("""COMPUTED_VALUE"""),44036.6458333333)</f>
        <v>44036.6458333333</v>
      </c>
      <c r="B386">
        <f>IFERROR(__xludf.DUMMYFUNCTION("""COMPUTED_VALUE"""),118.99)</f>
        <v>118.99</v>
      </c>
    </row>
    <row r="387">
      <c r="A387">
        <f>IFERROR(__xludf.DUMMYFUNCTION("""COMPUTED_VALUE"""),44039.6458333333)</f>
        <v>44039.6458333333</v>
      </c>
      <c r="B387">
        <f>IFERROR(__xludf.DUMMYFUNCTION("""COMPUTED_VALUE"""),118.39)</f>
        <v>118.39</v>
      </c>
    </row>
    <row r="388">
      <c r="A388">
        <f>IFERROR(__xludf.DUMMYFUNCTION("""COMPUTED_VALUE"""),44040.6458333333)</f>
        <v>44040.6458333333</v>
      </c>
      <c r="B388">
        <f>IFERROR(__xludf.DUMMYFUNCTION("""COMPUTED_VALUE"""),120.02)</f>
        <v>120.02</v>
      </c>
    </row>
    <row r="389">
      <c r="A389">
        <f>IFERROR(__xludf.DUMMYFUNCTION("""COMPUTED_VALUE"""),44041.6458333333)</f>
        <v>44041.6458333333</v>
      </c>
      <c r="B389">
        <f>IFERROR(__xludf.DUMMYFUNCTION("""COMPUTED_VALUE"""),119.26)</f>
        <v>119.26</v>
      </c>
    </row>
    <row r="390">
      <c r="A390">
        <f>IFERROR(__xludf.DUMMYFUNCTION("""COMPUTED_VALUE"""),44042.6458333333)</f>
        <v>44042.6458333333</v>
      </c>
      <c r="B390">
        <f>IFERROR(__xludf.DUMMYFUNCTION("""COMPUTED_VALUE"""),117.96)</f>
        <v>117.96</v>
      </c>
    </row>
    <row r="391">
      <c r="A391">
        <f>IFERROR(__xludf.DUMMYFUNCTION("""COMPUTED_VALUE"""),44043.6458333333)</f>
        <v>44043.6458333333</v>
      </c>
      <c r="B391">
        <f>IFERROR(__xludf.DUMMYFUNCTION("""COMPUTED_VALUE"""),118.02)</f>
        <v>118.02</v>
      </c>
    </row>
    <row r="392">
      <c r="A392">
        <f>IFERROR(__xludf.DUMMYFUNCTION("""COMPUTED_VALUE"""),44046.6458333333)</f>
        <v>44046.6458333333</v>
      </c>
      <c r="B392">
        <f>IFERROR(__xludf.DUMMYFUNCTION("""COMPUTED_VALUE"""),116.17)</f>
        <v>116.17</v>
      </c>
    </row>
    <row r="393">
      <c r="A393">
        <f>IFERROR(__xludf.DUMMYFUNCTION("""COMPUTED_VALUE"""),44047.6458333333)</f>
        <v>44047.6458333333</v>
      </c>
      <c r="B393">
        <f>IFERROR(__xludf.DUMMYFUNCTION("""COMPUTED_VALUE"""),118)</f>
        <v>118</v>
      </c>
    </row>
    <row r="394">
      <c r="A394">
        <f>IFERROR(__xludf.DUMMYFUNCTION("""COMPUTED_VALUE"""),44048.6458333333)</f>
        <v>44048.6458333333</v>
      </c>
      <c r="B394">
        <f>IFERROR(__xludf.DUMMYFUNCTION("""COMPUTED_VALUE"""),118.03)</f>
        <v>118.03</v>
      </c>
    </row>
    <row r="395">
      <c r="A395">
        <f>IFERROR(__xludf.DUMMYFUNCTION("""COMPUTED_VALUE"""),44049.6458333333)</f>
        <v>44049.6458333333</v>
      </c>
      <c r="B395">
        <f>IFERROR(__xludf.DUMMYFUNCTION("""COMPUTED_VALUE"""),119.02)</f>
        <v>119.02</v>
      </c>
    </row>
    <row r="396">
      <c r="A396">
        <f>IFERROR(__xludf.DUMMYFUNCTION("""COMPUTED_VALUE"""),44050.6458333333)</f>
        <v>44050.6458333333</v>
      </c>
      <c r="B396">
        <f>IFERROR(__xludf.DUMMYFUNCTION("""COMPUTED_VALUE"""),119.35)</f>
        <v>119.35</v>
      </c>
    </row>
    <row r="397">
      <c r="A397">
        <f>IFERROR(__xludf.DUMMYFUNCTION("""COMPUTED_VALUE"""),44053.6458333333)</f>
        <v>44053.6458333333</v>
      </c>
      <c r="B397">
        <f>IFERROR(__xludf.DUMMYFUNCTION("""COMPUTED_VALUE"""),119.97)</f>
        <v>119.97</v>
      </c>
    </row>
    <row r="398">
      <c r="A398">
        <f>IFERROR(__xludf.DUMMYFUNCTION("""COMPUTED_VALUE"""),44054.6458333333)</f>
        <v>44054.6458333333</v>
      </c>
      <c r="B398">
        <f>IFERROR(__xludf.DUMMYFUNCTION("""COMPUTED_VALUE"""),120.44)</f>
        <v>120.44</v>
      </c>
    </row>
    <row r="399">
      <c r="A399">
        <f>IFERROR(__xludf.DUMMYFUNCTION("""COMPUTED_VALUE"""),44055.6458333333)</f>
        <v>44055.6458333333</v>
      </c>
      <c r="B399">
        <f>IFERROR(__xludf.DUMMYFUNCTION("""COMPUTED_VALUE"""),120.33)</f>
        <v>120.33</v>
      </c>
    </row>
    <row r="400">
      <c r="A400">
        <f>IFERROR(__xludf.DUMMYFUNCTION("""COMPUTED_VALUE"""),44056.6458333333)</f>
        <v>44056.6458333333</v>
      </c>
      <c r="B400">
        <f>IFERROR(__xludf.DUMMYFUNCTION("""COMPUTED_VALUE"""),120.49)</f>
        <v>120.49</v>
      </c>
    </row>
    <row r="401">
      <c r="A401">
        <f>IFERROR(__xludf.DUMMYFUNCTION("""COMPUTED_VALUE"""),44057.6458333333)</f>
        <v>44057.6458333333</v>
      </c>
      <c r="B401">
        <f>IFERROR(__xludf.DUMMYFUNCTION("""COMPUTED_VALUE"""),119.26)</f>
        <v>119.26</v>
      </c>
    </row>
    <row r="402">
      <c r="A402">
        <f>IFERROR(__xludf.DUMMYFUNCTION("""COMPUTED_VALUE"""),44060.6458333333)</f>
        <v>44060.6458333333</v>
      </c>
      <c r="B402">
        <f>IFERROR(__xludf.DUMMYFUNCTION("""COMPUTED_VALUE"""),119.88)</f>
        <v>119.88</v>
      </c>
    </row>
    <row r="403">
      <c r="A403">
        <f>IFERROR(__xludf.DUMMYFUNCTION("""COMPUTED_VALUE"""),44061.6458333333)</f>
        <v>44061.6458333333</v>
      </c>
      <c r="B403">
        <f>IFERROR(__xludf.DUMMYFUNCTION("""COMPUTED_VALUE"""),120.97)</f>
        <v>120.97</v>
      </c>
    </row>
    <row r="404">
      <c r="A404">
        <f>IFERROR(__xludf.DUMMYFUNCTION("""COMPUTED_VALUE"""),44062.6458333333)</f>
        <v>44062.6458333333</v>
      </c>
      <c r="B404">
        <f>IFERROR(__xludf.DUMMYFUNCTION("""COMPUTED_VALUE"""),121.13)</f>
        <v>121.13</v>
      </c>
    </row>
    <row r="405">
      <c r="A405">
        <f>IFERROR(__xludf.DUMMYFUNCTION("""COMPUTED_VALUE"""),44063.6458333333)</f>
        <v>44063.6458333333</v>
      </c>
      <c r="B405">
        <f>IFERROR(__xludf.DUMMYFUNCTION("""COMPUTED_VALUE"""),120.42)</f>
        <v>120.42</v>
      </c>
    </row>
    <row r="406">
      <c r="A406">
        <f>IFERROR(__xludf.DUMMYFUNCTION("""COMPUTED_VALUE"""),44064.6458333333)</f>
        <v>44064.6458333333</v>
      </c>
      <c r="B406">
        <f>IFERROR(__xludf.DUMMYFUNCTION("""COMPUTED_VALUE"""),121.11)</f>
        <v>121.11</v>
      </c>
    </row>
    <row r="407">
      <c r="A407">
        <f>IFERROR(__xludf.DUMMYFUNCTION("""COMPUTED_VALUE"""),44067.6458333333)</f>
        <v>44067.6458333333</v>
      </c>
      <c r="B407">
        <f>IFERROR(__xludf.DUMMYFUNCTION("""COMPUTED_VALUE"""),122)</f>
        <v>122</v>
      </c>
    </row>
    <row r="408">
      <c r="A408">
        <f>IFERROR(__xludf.DUMMYFUNCTION("""COMPUTED_VALUE"""),44068.6458333333)</f>
        <v>44068.6458333333</v>
      </c>
      <c r="B408">
        <f>IFERROR(__xludf.DUMMYFUNCTION("""COMPUTED_VALUE"""),121.93)</f>
        <v>121.93</v>
      </c>
    </row>
    <row r="409">
      <c r="A409">
        <f>IFERROR(__xludf.DUMMYFUNCTION("""COMPUTED_VALUE"""),44069.6458333333)</f>
        <v>44069.6458333333</v>
      </c>
      <c r="B409">
        <f>IFERROR(__xludf.DUMMYFUNCTION("""COMPUTED_VALUE"""),122.75)</f>
        <v>122.75</v>
      </c>
    </row>
    <row r="410">
      <c r="A410">
        <f>IFERROR(__xludf.DUMMYFUNCTION("""COMPUTED_VALUE"""),44070.6458333333)</f>
        <v>44070.6458333333</v>
      </c>
      <c r="B410">
        <f>IFERROR(__xludf.DUMMYFUNCTION("""COMPUTED_VALUE"""),122.91)</f>
        <v>122.91</v>
      </c>
    </row>
    <row r="411">
      <c r="A411">
        <f>IFERROR(__xludf.DUMMYFUNCTION("""COMPUTED_VALUE"""),44071.6458333333)</f>
        <v>44071.6458333333</v>
      </c>
      <c r="B411">
        <f>IFERROR(__xludf.DUMMYFUNCTION("""COMPUTED_VALUE"""),124.04)</f>
        <v>124.04</v>
      </c>
    </row>
    <row r="412">
      <c r="A412">
        <f>IFERROR(__xludf.DUMMYFUNCTION("""COMPUTED_VALUE"""),44074.6458333333)</f>
        <v>44074.6458333333</v>
      </c>
      <c r="B412">
        <f>IFERROR(__xludf.DUMMYFUNCTION("""COMPUTED_VALUE"""),121.03)</f>
        <v>121.03</v>
      </c>
    </row>
    <row r="413">
      <c r="A413">
        <f>IFERROR(__xludf.DUMMYFUNCTION("""COMPUTED_VALUE"""),44075.6458333333)</f>
        <v>44075.6458333333</v>
      </c>
      <c r="B413">
        <f>IFERROR(__xludf.DUMMYFUNCTION("""COMPUTED_VALUE"""),122.15)</f>
        <v>122.15</v>
      </c>
    </row>
    <row r="414">
      <c r="A414">
        <f>IFERROR(__xludf.DUMMYFUNCTION("""COMPUTED_VALUE"""),44076.6458333333)</f>
        <v>44076.6458333333</v>
      </c>
      <c r="B414">
        <f>IFERROR(__xludf.DUMMYFUNCTION("""COMPUTED_VALUE"""),122.75)</f>
        <v>122.75</v>
      </c>
    </row>
    <row r="415">
      <c r="A415">
        <f>IFERROR(__xludf.DUMMYFUNCTION("""COMPUTED_VALUE"""),44077.6458333333)</f>
        <v>44077.6458333333</v>
      </c>
      <c r="B415">
        <f>IFERROR(__xludf.DUMMYFUNCTION("""COMPUTED_VALUE"""),122.73)</f>
        <v>122.73</v>
      </c>
    </row>
    <row r="416">
      <c r="A416">
        <f>IFERROR(__xludf.DUMMYFUNCTION("""COMPUTED_VALUE"""),44078.6458333333)</f>
        <v>44078.6458333333</v>
      </c>
      <c r="B416">
        <f>IFERROR(__xludf.DUMMYFUNCTION("""COMPUTED_VALUE"""),121.12)</f>
        <v>121.12</v>
      </c>
    </row>
    <row r="417">
      <c r="A417">
        <f>IFERROR(__xludf.DUMMYFUNCTION("""COMPUTED_VALUE"""),44081.6458333333)</f>
        <v>44081.6458333333</v>
      </c>
      <c r="B417">
        <f>IFERROR(__xludf.DUMMYFUNCTION("""COMPUTED_VALUE"""),121.27)</f>
        <v>121.27</v>
      </c>
    </row>
    <row r="418">
      <c r="A418">
        <f>IFERROR(__xludf.DUMMYFUNCTION("""COMPUTED_VALUE"""),44082.6458333333)</f>
        <v>44082.6458333333</v>
      </c>
      <c r="B418">
        <f>IFERROR(__xludf.DUMMYFUNCTION("""COMPUTED_VALUE"""),120.85)</f>
        <v>120.85</v>
      </c>
    </row>
    <row r="419">
      <c r="A419">
        <f>IFERROR(__xludf.DUMMYFUNCTION("""COMPUTED_VALUE"""),44083.6458333333)</f>
        <v>44083.6458333333</v>
      </c>
      <c r="B419">
        <f>IFERROR(__xludf.DUMMYFUNCTION("""COMPUTED_VALUE"""),120.34)</f>
        <v>120.34</v>
      </c>
    </row>
    <row r="420">
      <c r="A420">
        <f>IFERROR(__xludf.DUMMYFUNCTION("""COMPUTED_VALUE"""),44084.6458333333)</f>
        <v>44084.6458333333</v>
      </c>
      <c r="B420">
        <f>IFERROR(__xludf.DUMMYFUNCTION("""COMPUTED_VALUE"""),121.94)</f>
        <v>121.94</v>
      </c>
    </row>
    <row r="421">
      <c r="A421">
        <f>IFERROR(__xludf.DUMMYFUNCTION("""COMPUTED_VALUE"""),44085.6458333333)</f>
        <v>44085.6458333333</v>
      </c>
      <c r="B421">
        <f>IFERROR(__xludf.DUMMYFUNCTION("""COMPUTED_VALUE"""),122.13)</f>
        <v>122.13</v>
      </c>
    </row>
    <row r="422">
      <c r="A422">
        <f>IFERROR(__xludf.DUMMYFUNCTION("""COMPUTED_VALUE"""),44088.6458333333)</f>
        <v>44088.6458333333</v>
      </c>
      <c r="B422">
        <f>IFERROR(__xludf.DUMMYFUNCTION("""COMPUTED_VALUE"""),122.13)</f>
        <v>122.13</v>
      </c>
    </row>
    <row r="423">
      <c r="A423">
        <f>IFERROR(__xludf.DUMMYFUNCTION("""COMPUTED_VALUE"""),44089.6458333333)</f>
        <v>44089.6458333333</v>
      </c>
      <c r="B423">
        <f>IFERROR(__xludf.DUMMYFUNCTION("""COMPUTED_VALUE"""),122.9)</f>
        <v>122.9</v>
      </c>
    </row>
    <row r="424">
      <c r="A424">
        <f>IFERROR(__xludf.DUMMYFUNCTION("""COMPUTED_VALUE"""),44090.6458333333)</f>
        <v>44090.6458333333</v>
      </c>
      <c r="B424">
        <f>IFERROR(__xludf.DUMMYFUNCTION("""COMPUTED_VALUE"""),123.71)</f>
        <v>123.71</v>
      </c>
    </row>
    <row r="425">
      <c r="A425">
        <f>IFERROR(__xludf.DUMMYFUNCTION("""COMPUTED_VALUE"""),44091.6458333333)</f>
        <v>44091.6458333333</v>
      </c>
      <c r="B425">
        <f>IFERROR(__xludf.DUMMYFUNCTION("""COMPUTED_VALUE"""),122.72)</f>
        <v>122.72</v>
      </c>
    </row>
    <row r="426">
      <c r="A426">
        <f>IFERROR(__xludf.DUMMYFUNCTION("""COMPUTED_VALUE"""),44092.6458333333)</f>
        <v>44092.6458333333</v>
      </c>
      <c r="B426">
        <f>IFERROR(__xludf.DUMMYFUNCTION("""COMPUTED_VALUE"""),122.66)</f>
        <v>122.66</v>
      </c>
    </row>
    <row r="427">
      <c r="A427">
        <f>IFERROR(__xludf.DUMMYFUNCTION("""COMPUTED_VALUE"""),44095.6458333333)</f>
        <v>44095.6458333333</v>
      </c>
      <c r="B427">
        <f>IFERROR(__xludf.DUMMYFUNCTION("""COMPUTED_VALUE"""),119.92)</f>
        <v>119.92</v>
      </c>
    </row>
    <row r="428">
      <c r="A428">
        <f>IFERROR(__xludf.DUMMYFUNCTION("""COMPUTED_VALUE"""),44096.6458333333)</f>
        <v>44096.6458333333</v>
      </c>
      <c r="B428">
        <f>IFERROR(__xludf.DUMMYFUNCTION("""COMPUTED_VALUE"""),118.91)</f>
        <v>118.91</v>
      </c>
    </row>
    <row r="429">
      <c r="A429">
        <f>IFERROR(__xludf.DUMMYFUNCTION("""COMPUTED_VALUE"""),44097.6458333333)</f>
        <v>44097.6458333333</v>
      </c>
      <c r="B429">
        <f>IFERROR(__xludf.DUMMYFUNCTION("""COMPUTED_VALUE"""),118.95)</f>
        <v>118.95</v>
      </c>
    </row>
    <row r="430">
      <c r="A430">
        <f>IFERROR(__xludf.DUMMYFUNCTION("""COMPUTED_VALUE"""),44098.6458333333)</f>
        <v>44098.6458333333</v>
      </c>
      <c r="B430">
        <f>IFERROR(__xludf.DUMMYFUNCTION("""COMPUTED_VALUE"""),115.76)</f>
        <v>115.76</v>
      </c>
    </row>
    <row r="431">
      <c r="A431">
        <f>IFERROR(__xludf.DUMMYFUNCTION("""COMPUTED_VALUE"""),44099.6458333333)</f>
        <v>44099.6458333333</v>
      </c>
      <c r="B431">
        <f>IFERROR(__xludf.DUMMYFUNCTION("""COMPUTED_VALUE"""),117.87)</f>
        <v>117.87</v>
      </c>
    </row>
    <row r="432">
      <c r="A432">
        <f>IFERROR(__xludf.DUMMYFUNCTION("""COMPUTED_VALUE"""),44102.6458333333)</f>
        <v>44102.6458333333</v>
      </c>
      <c r="B432">
        <f>IFERROR(__xludf.DUMMYFUNCTION("""COMPUTED_VALUE"""),119.75)</f>
        <v>119.75</v>
      </c>
    </row>
    <row r="433">
      <c r="A433">
        <f>IFERROR(__xludf.DUMMYFUNCTION("""COMPUTED_VALUE"""),44103.6458333333)</f>
        <v>44103.6458333333</v>
      </c>
      <c r="B433">
        <f>IFERROR(__xludf.DUMMYFUNCTION("""COMPUTED_VALUE"""),119.82)</f>
        <v>119.82</v>
      </c>
    </row>
    <row r="434">
      <c r="A434">
        <f>IFERROR(__xludf.DUMMYFUNCTION("""COMPUTED_VALUE"""),44104.6458333333)</f>
        <v>44104.6458333333</v>
      </c>
      <c r="B434">
        <f>IFERROR(__xludf.DUMMYFUNCTION("""COMPUTED_VALUE"""),119.93)</f>
        <v>119.93</v>
      </c>
    </row>
    <row r="435">
      <c r="A435">
        <f>IFERROR(__xludf.DUMMYFUNCTION("""COMPUTED_VALUE"""),44105.6458333333)</f>
        <v>44105.6458333333</v>
      </c>
      <c r="B435">
        <f>IFERROR(__xludf.DUMMYFUNCTION("""COMPUTED_VALUE"""),121.61)</f>
        <v>121.61</v>
      </c>
    </row>
    <row r="436">
      <c r="A436">
        <f>IFERROR(__xludf.DUMMYFUNCTION("""COMPUTED_VALUE"""),44109.6458333333)</f>
        <v>44109.6458333333</v>
      </c>
      <c r="B436">
        <f>IFERROR(__xludf.DUMMYFUNCTION("""COMPUTED_VALUE"""),122.38)</f>
        <v>122.38</v>
      </c>
    </row>
    <row r="437">
      <c r="A437">
        <f>IFERROR(__xludf.DUMMYFUNCTION("""COMPUTED_VALUE"""),44110.6458333333)</f>
        <v>44110.6458333333</v>
      </c>
      <c r="B437">
        <f>IFERROR(__xludf.DUMMYFUNCTION("""COMPUTED_VALUE"""),124.03)</f>
        <v>124.03</v>
      </c>
    </row>
    <row r="438">
      <c r="A438">
        <f>IFERROR(__xludf.DUMMYFUNCTION("""COMPUTED_VALUE"""),44111.6458333333)</f>
        <v>44111.6458333333</v>
      </c>
      <c r="B438">
        <f>IFERROR(__xludf.DUMMYFUNCTION("""COMPUTED_VALUE"""),124.89)</f>
        <v>124.89</v>
      </c>
    </row>
    <row r="439">
      <c r="A439">
        <f>IFERROR(__xludf.DUMMYFUNCTION("""COMPUTED_VALUE"""),44112.6458333333)</f>
        <v>44112.6458333333</v>
      </c>
      <c r="B439">
        <f>IFERROR(__xludf.DUMMYFUNCTION("""COMPUTED_VALUE"""),125.91)</f>
        <v>125.91</v>
      </c>
    </row>
    <row r="440">
      <c r="A440">
        <f>IFERROR(__xludf.DUMMYFUNCTION("""COMPUTED_VALUE"""),44113.6458333333)</f>
        <v>44113.6458333333</v>
      </c>
      <c r="B440">
        <f>IFERROR(__xludf.DUMMYFUNCTION("""COMPUTED_VALUE"""),126.99)</f>
        <v>126.99</v>
      </c>
    </row>
    <row r="441">
      <c r="A441">
        <f>IFERROR(__xludf.DUMMYFUNCTION("""COMPUTED_VALUE"""),44116.6458333333)</f>
        <v>44116.6458333333</v>
      </c>
      <c r="B441">
        <f>IFERROR(__xludf.DUMMYFUNCTION("""COMPUTED_VALUE"""),126.96)</f>
        <v>126.96</v>
      </c>
    </row>
    <row r="442">
      <c r="A442">
        <f>IFERROR(__xludf.DUMMYFUNCTION("""COMPUTED_VALUE"""),44117.6458333333)</f>
        <v>44117.6458333333</v>
      </c>
      <c r="B442">
        <f>IFERROR(__xludf.DUMMYFUNCTION("""COMPUTED_VALUE"""),127.02)</f>
        <v>127.02</v>
      </c>
    </row>
    <row r="443">
      <c r="A443">
        <f>IFERROR(__xludf.DUMMYFUNCTION("""COMPUTED_VALUE"""),44118.6458333333)</f>
        <v>44118.6458333333</v>
      </c>
      <c r="B443">
        <f>IFERROR(__xludf.DUMMYFUNCTION("""COMPUTED_VALUE"""),127.42)</f>
        <v>127.42</v>
      </c>
    </row>
    <row r="444">
      <c r="A444">
        <f>IFERROR(__xludf.DUMMYFUNCTION("""COMPUTED_VALUE"""),44119.6458333333)</f>
        <v>44119.6458333333</v>
      </c>
      <c r="B444">
        <f>IFERROR(__xludf.DUMMYFUNCTION("""COMPUTED_VALUE"""),124.81)</f>
        <v>124.81</v>
      </c>
    </row>
    <row r="445">
      <c r="A445">
        <f>IFERROR(__xludf.DUMMYFUNCTION("""COMPUTED_VALUE"""),44120.6458333333)</f>
        <v>44120.6458333333</v>
      </c>
      <c r="B445">
        <f>IFERROR(__xludf.DUMMYFUNCTION("""COMPUTED_VALUE"""),125.62)</f>
        <v>125.62</v>
      </c>
    </row>
    <row r="446">
      <c r="A446">
        <f>IFERROR(__xludf.DUMMYFUNCTION("""COMPUTED_VALUE"""),44123.6458333333)</f>
        <v>44123.6458333333</v>
      </c>
      <c r="B446">
        <f>IFERROR(__xludf.DUMMYFUNCTION("""COMPUTED_VALUE"""),126.81)</f>
        <v>126.81</v>
      </c>
    </row>
    <row r="447">
      <c r="A447">
        <f>IFERROR(__xludf.DUMMYFUNCTION("""COMPUTED_VALUE"""),44124.6458333333)</f>
        <v>44124.6458333333</v>
      </c>
      <c r="B447">
        <f>IFERROR(__xludf.DUMMYFUNCTION("""COMPUTED_VALUE"""),126.77)</f>
        <v>126.77</v>
      </c>
    </row>
    <row r="448">
      <c r="A448">
        <f>IFERROR(__xludf.DUMMYFUNCTION("""COMPUTED_VALUE"""),44125.6458333333)</f>
        <v>44125.6458333333</v>
      </c>
      <c r="B448">
        <f>IFERROR(__xludf.DUMMYFUNCTION("""COMPUTED_VALUE"""),126.98)</f>
        <v>126.98</v>
      </c>
    </row>
    <row r="449">
      <c r="A449">
        <f>IFERROR(__xludf.DUMMYFUNCTION("""COMPUTED_VALUE"""),44126.6458333333)</f>
        <v>44126.6458333333</v>
      </c>
      <c r="B449">
        <f>IFERROR(__xludf.DUMMYFUNCTION("""COMPUTED_VALUE"""),126.73)</f>
        <v>126.73</v>
      </c>
    </row>
    <row r="450">
      <c r="A450">
        <f>IFERROR(__xludf.DUMMYFUNCTION("""COMPUTED_VALUE"""),44127.6458333333)</f>
        <v>44127.6458333333</v>
      </c>
      <c r="B450">
        <f>IFERROR(__xludf.DUMMYFUNCTION("""COMPUTED_VALUE"""),127.11)</f>
        <v>127.11</v>
      </c>
    </row>
    <row r="451">
      <c r="A451">
        <f>IFERROR(__xludf.DUMMYFUNCTION("""COMPUTED_VALUE"""),44130.6458333333)</f>
        <v>44130.6458333333</v>
      </c>
      <c r="B451">
        <f>IFERROR(__xludf.DUMMYFUNCTION("""COMPUTED_VALUE"""),125.81)</f>
        <v>125.81</v>
      </c>
    </row>
    <row r="452">
      <c r="A452">
        <f>IFERROR(__xludf.DUMMYFUNCTION("""COMPUTED_VALUE"""),44131.6458333333)</f>
        <v>44131.6458333333</v>
      </c>
      <c r="B452">
        <f>IFERROR(__xludf.DUMMYFUNCTION("""COMPUTED_VALUE"""),126.81)</f>
        <v>126.81</v>
      </c>
    </row>
    <row r="453">
      <c r="A453">
        <f>IFERROR(__xludf.DUMMYFUNCTION("""COMPUTED_VALUE"""),44132.6458333333)</f>
        <v>44132.6458333333</v>
      </c>
      <c r="B453">
        <f>IFERROR(__xludf.DUMMYFUNCTION("""COMPUTED_VALUE"""),125.4)</f>
        <v>125.4</v>
      </c>
    </row>
    <row r="454">
      <c r="A454">
        <f>IFERROR(__xludf.DUMMYFUNCTION("""COMPUTED_VALUE"""),44133.6458333333)</f>
        <v>44133.6458333333</v>
      </c>
      <c r="B454">
        <f>IFERROR(__xludf.DUMMYFUNCTION("""COMPUTED_VALUE"""),124.72)</f>
        <v>124.72</v>
      </c>
    </row>
    <row r="455">
      <c r="A455">
        <f>IFERROR(__xludf.DUMMYFUNCTION("""COMPUTED_VALUE"""),44134.6458333333)</f>
        <v>44134.6458333333</v>
      </c>
      <c r="B455">
        <f>IFERROR(__xludf.DUMMYFUNCTION("""COMPUTED_VALUE"""),124.57)</f>
        <v>124.57</v>
      </c>
    </row>
    <row r="456">
      <c r="A456">
        <f>IFERROR(__xludf.DUMMYFUNCTION("""COMPUTED_VALUE"""),44137.6458333333)</f>
        <v>44137.6458333333</v>
      </c>
      <c r="B456">
        <f>IFERROR(__xludf.DUMMYFUNCTION("""COMPUTED_VALUE"""),124.37)</f>
        <v>124.37</v>
      </c>
    </row>
    <row r="457">
      <c r="A457">
        <f>IFERROR(__xludf.DUMMYFUNCTION("""COMPUTED_VALUE"""),44138.6458333333)</f>
        <v>44138.6458333333</v>
      </c>
      <c r="B457">
        <f>IFERROR(__xludf.DUMMYFUNCTION("""COMPUTED_VALUE"""),126.01)</f>
        <v>126.01</v>
      </c>
    </row>
    <row r="458">
      <c r="A458">
        <f>IFERROR(__xludf.DUMMYFUNCTION("""COMPUTED_VALUE"""),44139.6458333333)</f>
        <v>44139.6458333333</v>
      </c>
      <c r="B458">
        <f>IFERROR(__xludf.DUMMYFUNCTION("""COMPUTED_VALUE"""),127.03)</f>
        <v>127.03</v>
      </c>
    </row>
    <row r="459">
      <c r="A459">
        <f>IFERROR(__xludf.DUMMYFUNCTION("""COMPUTED_VALUE"""),44140.6458333333)</f>
        <v>44140.6458333333</v>
      </c>
      <c r="B459">
        <f>IFERROR(__xludf.DUMMYFUNCTION("""COMPUTED_VALUE"""),129.12)</f>
        <v>129.12</v>
      </c>
    </row>
    <row r="460">
      <c r="A460">
        <f>IFERROR(__xludf.DUMMYFUNCTION("""COMPUTED_VALUE"""),44141.6458333333)</f>
        <v>44141.6458333333</v>
      </c>
      <c r="B460">
        <f>IFERROR(__xludf.DUMMYFUNCTION("""COMPUTED_VALUE"""),130.61)</f>
        <v>130.61</v>
      </c>
    </row>
    <row r="461">
      <c r="A461">
        <f>IFERROR(__xludf.DUMMYFUNCTION("""COMPUTED_VALUE"""),44144.6458333333)</f>
        <v>44144.6458333333</v>
      </c>
      <c r="B461">
        <f>IFERROR(__xludf.DUMMYFUNCTION("""COMPUTED_VALUE"""),132.73)</f>
        <v>132.73</v>
      </c>
    </row>
    <row r="462">
      <c r="A462">
        <f>IFERROR(__xludf.DUMMYFUNCTION("""COMPUTED_VALUE"""),44145.6458333333)</f>
        <v>44145.6458333333</v>
      </c>
      <c r="B462">
        <f>IFERROR(__xludf.DUMMYFUNCTION("""COMPUTED_VALUE"""),134.72)</f>
        <v>134.72</v>
      </c>
    </row>
    <row r="463">
      <c r="A463">
        <f>IFERROR(__xludf.DUMMYFUNCTION("""COMPUTED_VALUE"""),44146.6458333333)</f>
        <v>44146.6458333333</v>
      </c>
      <c r="B463">
        <f>IFERROR(__xludf.DUMMYFUNCTION("""COMPUTED_VALUE"""),135.83)</f>
        <v>135.83</v>
      </c>
    </row>
    <row r="464">
      <c r="A464">
        <f>IFERROR(__xludf.DUMMYFUNCTION("""COMPUTED_VALUE"""),44147.6458333333)</f>
        <v>44147.6458333333</v>
      </c>
      <c r="B464">
        <f>IFERROR(__xludf.DUMMYFUNCTION("""COMPUTED_VALUE"""),135.26)</f>
        <v>135.26</v>
      </c>
    </row>
    <row r="465">
      <c r="A465">
        <f>IFERROR(__xludf.DUMMYFUNCTION("""COMPUTED_VALUE"""),44148.6458333333)</f>
        <v>44148.6458333333</v>
      </c>
      <c r="B465">
        <f>IFERROR(__xludf.DUMMYFUNCTION("""COMPUTED_VALUE"""),135.79)</f>
        <v>135.79</v>
      </c>
    </row>
    <row r="466">
      <c r="A466">
        <f>IFERROR(__xludf.DUMMYFUNCTION("""COMPUTED_VALUE"""),44152.6458333333)</f>
        <v>44152.6458333333</v>
      </c>
      <c r="B466">
        <f>IFERROR(__xludf.DUMMYFUNCTION("""COMPUTED_VALUE"""),137.39)</f>
        <v>137.39</v>
      </c>
    </row>
    <row r="467">
      <c r="A467">
        <f>IFERROR(__xludf.DUMMYFUNCTION("""COMPUTED_VALUE"""),44153.6458333333)</f>
        <v>44153.6458333333</v>
      </c>
      <c r="B467">
        <f>IFERROR(__xludf.DUMMYFUNCTION("""COMPUTED_VALUE"""),137.9)</f>
        <v>137.9</v>
      </c>
    </row>
    <row r="468">
      <c r="A468">
        <f>IFERROR(__xludf.DUMMYFUNCTION("""COMPUTED_VALUE"""),44154.6458333333)</f>
        <v>44154.6458333333</v>
      </c>
      <c r="B468">
        <f>IFERROR(__xludf.DUMMYFUNCTION("""COMPUTED_VALUE"""),136.25)</f>
        <v>136.25</v>
      </c>
    </row>
    <row r="469">
      <c r="A469">
        <f>IFERROR(__xludf.DUMMYFUNCTION("""COMPUTED_VALUE"""),44155.6458333333)</f>
        <v>44155.6458333333</v>
      </c>
      <c r="B469">
        <f>IFERROR(__xludf.DUMMYFUNCTION("""COMPUTED_VALUE"""),137)</f>
        <v>137</v>
      </c>
    </row>
    <row r="470">
      <c r="A470">
        <f>IFERROR(__xludf.DUMMYFUNCTION("""COMPUTED_VALUE"""),44158.6458333333)</f>
        <v>44158.6458333333</v>
      </c>
      <c r="B470">
        <f>IFERROR(__xludf.DUMMYFUNCTION("""COMPUTED_VALUE"""),137.76)</f>
        <v>137.76</v>
      </c>
    </row>
    <row r="471">
      <c r="A471">
        <f>IFERROR(__xludf.DUMMYFUNCTION("""COMPUTED_VALUE"""),44159.6458333333)</f>
        <v>44159.6458333333</v>
      </c>
      <c r="B471">
        <f>IFERROR(__xludf.DUMMYFUNCTION("""COMPUTED_VALUE"""),139.38)</f>
        <v>139.38</v>
      </c>
    </row>
    <row r="472">
      <c r="A472">
        <f>IFERROR(__xludf.DUMMYFUNCTION("""COMPUTED_VALUE"""),44160.6458333333)</f>
        <v>44160.6458333333</v>
      </c>
      <c r="B472">
        <f>IFERROR(__xludf.DUMMYFUNCTION("""COMPUTED_VALUE"""),137.39)</f>
        <v>137.39</v>
      </c>
    </row>
    <row r="473">
      <c r="A473">
        <f>IFERROR(__xludf.DUMMYFUNCTION("""COMPUTED_VALUE"""),44161.6458333333)</f>
        <v>44161.6458333333</v>
      </c>
      <c r="B473">
        <f>IFERROR(__xludf.DUMMYFUNCTION("""COMPUTED_VALUE"""),138.24)</f>
        <v>138.24</v>
      </c>
    </row>
    <row r="474">
      <c r="A474">
        <f>IFERROR(__xludf.DUMMYFUNCTION("""COMPUTED_VALUE"""),44162.6458333333)</f>
        <v>44162.6458333333</v>
      </c>
      <c r="B474">
        <f>IFERROR(__xludf.DUMMYFUNCTION("""COMPUTED_VALUE"""),138.38)</f>
        <v>138.38</v>
      </c>
    </row>
    <row r="475">
      <c r="A475">
        <f>IFERROR(__xludf.DUMMYFUNCTION("""COMPUTED_VALUE"""),44166.6458333333)</f>
        <v>44166.6458333333</v>
      </c>
      <c r="B475">
        <f>IFERROR(__xludf.DUMMYFUNCTION("""COMPUTED_VALUE"""),139.79)</f>
        <v>139.79</v>
      </c>
    </row>
    <row r="476">
      <c r="A476">
        <f>IFERROR(__xludf.DUMMYFUNCTION("""COMPUTED_VALUE"""),44167.6458333333)</f>
        <v>44167.6458333333</v>
      </c>
      <c r="B476">
        <f>IFERROR(__xludf.DUMMYFUNCTION("""COMPUTED_VALUE"""),139.96)</f>
        <v>139.96</v>
      </c>
    </row>
    <row r="477">
      <c r="A477">
        <f>IFERROR(__xludf.DUMMYFUNCTION("""COMPUTED_VALUE"""),44168.6458333333)</f>
        <v>44168.6458333333</v>
      </c>
      <c r="B477">
        <f>IFERROR(__xludf.DUMMYFUNCTION("""COMPUTED_VALUE"""),140.12)</f>
        <v>140.12</v>
      </c>
    </row>
    <row r="478">
      <c r="A478">
        <f>IFERROR(__xludf.DUMMYFUNCTION("""COMPUTED_VALUE"""),44169.6458333333)</f>
        <v>44169.6458333333</v>
      </c>
      <c r="B478">
        <f>IFERROR(__xludf.DUMMYFUNCTION("""COMPUTED_VALUE"""),141.27)</f>
        <v>141.27</v>
      </c>
    </row>
    <row r="479">
      <c r="A479">
        <f>IFERROR(__xludf.DUMMYFUNCTION("""COMPUTED_VALUE"""),44172.6458333333)</f>
        <v>44172.6458333333</v>
      </c>
      <c r="B479">
        <f>IFERROR(__xludf.DUMMYFUNCTION("""COMPUTED_VALUE"""),142.29)</f>
        <v>142.29</v>
      </c>
    </row>
    <row r="480">
      <c r="A480">
        <f>IFERROR(__xludf.DUMMYFUNCTION("""COMPUTED_VALUE"""),44173.6458333333)</f>
        <v>44173.6458333333</v>
      </c>
      <c r="B480">
        <f>IFERROR(__xludf.DUMMYFUNCTION("""COMPUTED_VALUE"""),142.86)</f>
        <v>142.86</v>
      </c>
    </row>
    <row r="481">
      <c r="A481">
        <f>IFERROR(__xludf.DUMMYFUNCTION("""COMPUTED_VALUE"""),44174.6458333333)</f>
        <v>44174.6458333333</v>
      </c>
      <c r="B481">
        <f>IFERROR(__xludf.DUMMYFUNCTION("""COMPUTED_VALUE"""),144.41)</f>
        <v>144.41</v>
      </c>
    </row>
    <row r="482">
      <c r="A482">
        <f>IFERROR(__xludf.DUMMYFUNCTION("""COMPUTED_VALUE"""),44175.6458333333)</f>
        <v>44175.6458333333</v>
      </c>
      <c r="B482">
        <f>IFERROR(__xludf.DUMMYFUNCTION("""COMPUTED_VALUE"""),143.82)</f>
        <v>143.82</v>
      </c>
    </row>
    <row r="483">
      <c r="A483">
        <f>IFERROR(__xludf.DUMMYFUNCTION("""COMPUTED_VALUE"""),44176.6458333333)</f>
        <v>44176.6458333333</v>
      </c>
      <c r="B483">
        <f>IFERROR(__xludf.DUMMYFUNCTION("""COMPUTED_VALUE"""),143.93)</f>
        <v>143.93</v>
      </c>
    </row>
    <row r="484">
      <c r="A484">
        <f>IFERROR(__xludf.DUMMYFUNCTION("""COMPUTED_VALUE"""),44179.6458333333)</f>
        <v>44179.6458333333</v>
      </c>
      <c r="B484">
        <f>IFERROR(__xludf.DUMMYFUNCTION("""COMPUTED_VALUE"""),144.32)</f>
        <v>144.32</v>
      </c>
    </row>
    <row r="485">
      <c r="A485">
        <f>IFERROR(__xludf.DUMMYFUNCTION("""COMPUTED_VALUE"""),44180.6458333333)</f>
        <v>44180.6458333333</v>
      </c>
      <c r="B485">
        <f>IFERROR(__xludf.DUMMYFUNCTION("""COMPUTED_VALUE"""),144.61)</f>
        <v>144.61</v>
      </c>
    </row>
    <row r="486">
      <c r="A486">
        <f>IFERROR(__xludf.DUMMYFUNCTION("""COMPUTED_VALUE"""),44181.6458333333)</f>
        <v>44181.6458333333</v>
      </c>
      <c r="B486">
        <f>IFERROR(__xludf.DUMMYFUNCTION("""COMPUTED_VALUE"""),145.82)</f>
        <v>145.82</v>
      </c>
    </row>
    <row r="487">
      <c r="A487">
        <f>IFERROR(__xludf.DUMMYFUNCTION("""COMPUTED_VALUE"""),44182.6458333333)</f>
        <v>44182.6458333333</v>
      </c>
      <c r="B487">
        <f>IFERROR(__xludf.DUMMYFUNCTION("""COMPUTED_VALUE"""),146.56)</f>
        <v>146.56</v>
      </c>
    </row>
    <row r="488">
      <c r="A488">
        <f>IFERROR(__xludf.DUMMYFUNCTION("""COMPUTED_VALUE"""),44183.6458333333)</f>
        <v>44183.6458333333</v>
      </c>
      <c r="B488">
        <f>IFERROR(__xludf.DUMMYFUNCTION("""COMPUTED_VALUE"""),146.96)</f>
        <v>146.96</v>
      </c>
    </row>
    <row r="489">
      <c r="A489">
        <f>IFERROR(__xludf.DUMMYFUNCTION("""COMPUTED_VALUE"""),44186.6458333333)</f>
        <v>44186.6458333333</v>
      </c>
      <c r="B489">
        <f>IFERROR(__xludf.DUMMYFUNCTION("""COMPUTED_VALUE"""),142.5)</f>
        <v>142.5</v>
      </c>
    </row>
    <row r="490">
      <c r="A490">
        <f>IFERROR(__xludf.DUMMYFUNCTION("""COMPUTED_VALUE"""),44187.6458333333)</f>
        <v>44187.6458333333</v>
      </c>
      <c r="B490">
        <f>IFERROR(__xludf.DUMMYFUNCTION("""COMPUTED_VALUE"""),143.82)</f>
        <v>143.82</v>
      </c>
    </row>
    <row r="491">
      <c r="A491">
        <f>IFERROR(__xludf.DUMMYFUNCTION("""COMPUTED_VALUE"""),44188.6458333333)</f>
        <v>44188.6458333333</v>
      </c>
      <c r="B491">
        <f>IFERROR(__xludf.DUMMYFUNCTION("""COMPUTED_VALUE"""),145.12)</f>
        <v>145.12</v>
      </c>
    </row>
    <row r="492">
      <c r="A492">
        <f>IFERROR(__xludf.DUMMYFUNCTION("""COMPUTED_VALUE"""),44189.6458333333)</f>
        <v>44189.6458333333</v>
      </c>
      <c r="B492">
        <f>IFERROR(__xludf.DUMMYFUNCTION("""COMPUTED_VALUE"""),146.52)</f>
        <v>146.52</v>
      </c>
    </row>
    <row r="493">
      <c r="A493">
        <f>IFERROR(__xludf.DUMMYFUNCTION("""COMPUTED_VALUE"""),44193.6458333333)</f>
        <v>44193.6458333333</v>
      </c>
      <c r="B493">
        <f>IFERROR(__xludf.DUMMYFUNCTION("""COMPUTED_VALUE"""),147.78)</f>
        <v>147.78</v>
      </c>
    </row>
    <row r="494">
      <c r="A494">
        <f>IFERROR(__xludf.DUMMYFUNCTION("""COMPUTED_VALUE"""),44194.6458333333)</f>
        <v>44194.6458333333</v>
      </c>
      <c r="B494">
        <f>IFERROR(__xludf.DUMMYFUNCTION("""COMPUTED_VALUE"""),148.77)</f>
        <v>148.77</v>
      </c>
    </row>
    <row r="495">
      <c r="A495">
        <f>IFERROR(__xludf.DUMMYFUNCTION("""COMPUTED_VALUE"""),44195.6458333333)</f>
        <v>44195.6458333333</v>
      </c>
      <c r="B495">
        <f>IFERROR(__xludf.DUMMYFUNCTION("""COMPUTED_VALUE"""),149.27)</f>
        <v>149.27</v>
      </c>
    </row>
    <row r="496">
      <c r="A496">
        <f>IFERROR(__xludf.DUMMYFUNCTION("""COMPUTED_VALUE"""),44196.6458333333)</f>
        <v>44196.6458333333</v>
      </c>
      <c r="B496">
        <f>IFERROR(__xludf.DUMMYFUNCTION("""COMPUTED_VALUE"""),149.07)</f>
        <v>149.07</v>
      </c>
    </row>
    <row r="497">
      <c r="A497">
        <f>IFERROR(__xludf.DUMMYFUNCTION("""COMPUTED_VALUE"""),44197.6458333333)</f>
        <v>44197.6458333333</v>
      </c>
      <c r="B497">
        <f>IFERROR(__xludf.DUMMYFUNCTION("""COMPUTED_VALUE"""),149.57)</f>
        <v>149.57</v>
      </c>
    </row>
    <row r="498">
      <c r="A498">
        <f>IFERROR(__xludf.DUMMYFUNCTION("""COMPUTED_VALUE"""),44200.6458333333)</f>
        <v>44200.6458333333</v>
      </c>
      <c r="B498">
        <f>IFERROR(__xludf.DUMMYFUNCTION("""COMPUTED_VALUE"""),150.71)</f>
        <v>150.71</v>
      </c>
    </row>
    <row r="499">
      <c r="A499">
        <f>IFERROR(__xludf.DUMMYFUNCTION("""COMPUTED_VALUE"""),44201.6458333333)</f>
        <v>44201.6458333333</v>
      </c>
      <c r="B499">
        <f>IFERROR(__xludf.DUMMYFUNCTION("""COMPUTED_VALUE"""),151.3)</f>
        <v>151.3</v>
      </c>
    </row>
    <row r="500">
      <c r="A500">
        <f>IFERROR(__xludf.DUMMYFUNCTION("""COMPUTED_VALUE"""),44202.6458333333)</f>
        <v>44202.6458333333</v>
      </c>
      <c r="B500">
        <f>IFERROR(__xludf.DUMMYFUNCTION("""COMPUTED_VALUE"""),151.22)</f>
        <v>151.22</v>
      </c>
    </row>
    <row r="501">
      <c r="A501">
        <f>IFERROR(__xludf.DUMMYFUNCTION("""COMPUTED_VALUE"""),44203.6458333333)</f>
        <v>44203.6458333333</v>
      </c>
      <c r="B501">
        <f>IFERROR(__xludf.DUMMYFUNCTION("""COMPUTED_VALUE"""),151.2)</f>
        <v>151.2</v>
      </c>
    </row>
    <row r="502">
      <c r="A502">
        <f>IFERROR(__xludf.DUMMYFUNCTION("""COMPUTED_VALUE"""),44204.6458333333)</f>
        <v>44204.6458333333</v>
      </c>
      <c r="B502">
        <f>IFERROR(__xludf.DUMMYFUNCTION("""COMPUTED_VALUE"""),152.88)</f>
        <v>152.88</v>
      </c>
    </row>
    <row r="503">
      <c r="A503">
        <f>IFERROR(__xludf.DUMMYFUNCTION("""COMPUTED_VALUE"""),44207.6458333333)</f>
        <v>44207.6458333333</v>
      </c>
      <c r="B503">
        <f>IFERROR(__xludf.DUMMYFUNCTION("""COMPUTED_VALUE"""),154.38)</f>
        <v>154.38</v>
      </c>
    </row>
    <row r="504">
      <c r="A504">
        <f>IFERROR(__xludf.DUMMYFUNCTION("""COMPUTED_VALUE"""),44208.6458333333)</f>
        <v>44208.6458333333</v>
      </c>
      <c r="B504">
        <f>IFERROR(__xludf.DUMMYFUNCTION("""COMPUTED_VALUE"""),155.32)</f>
        <v>155.32</v>
      </c>
    </row>
    <row r="505">
      <c r="A505">
        <f>IFERROR(__xludf.DUMMYFUNCTION("""COMPUTED_VALUE"""),44209.6458333333)</f>
        <v>44209.6458333333</v>
      </c>
      <c r="B505">
        <f>IFERROR(__xludf.DUMMYFUNCTION("""COMPUTED_VALUE"""),155.6)</f>
        <v>155.6</v>
      </c>
    </row>
    <row r="506">
      <c r="A506">
        <f>IFERROR(__xludf.DUMMYFUNCTION("""COMPUTED_VALUE"""),44210.6458333333)</f>
        <v>44210.6458333333</v>
      </c>
      <c r="B506">
        <f>IFERROR(__xludf.DUMMYFUNCTION("""COMPUTED_VALUE"""),155.76)</f>
        <v>155.76</v>
      </c>
    </row>
    <row r="507">
      <c r="A507">
        <f>IFERROR(__xludf.DUMMYFUNCTION("""COMPUTED_VALUE"""),44211.6458333333)</f>
        <v>44211.6458333333</v>
      </c>
      <c r="B507">
        <f>IFERROR(__xludf.DUMMYFUNCTION("""COMPUTED_VALUE"""),154.11)</f>
        <v>154.11</v>
      </c>
    </row>
    <row r="508">
      <c r="A508">
        <f>IFERROR(__xludf.DUMMYFUNCTION("""COMPUTED_VALUE"""),44214.6458333333)</f>
        <v>44214.6458333333</v>
      </c>
      <c r="B508">
        <f>IFERROR(__xludf.DUMMYFUNCTION("""COMPUTED_VALUE"""),152.56)</f>
        <v>152.56</v>
      </c>
    </row>
    <row r="509">
      <c r="A509">
        <f>IFERROR(__xludf.DUMMYFUNCTION("""COMPUTED_VALUE"""),44215.6458333333)</f>
        <v>44215.6458333333</v>
      </c>
      <c r="B509">
        <f>IFERROR(__xludf.DUMMYFUNCTION("""COMPUTED_VALUE"""),155.45)</f>
        <v>155.45</v>
      </c>
    </row>
    <row r="510">
      <c r="A510">
        <f>IFERROR(__xludf.DUMMYFUNCTION("""COMPUTED_VALUE"""),44216.6458333333)</f>
        <v>44216.6458333333</v>
      </c>
      <c r="B510">
        <f>IFERROR(__xludf.DUMMYFUNCTION("""COMPUTED_VALUE"""),156.75)</f>
        <v>156.75</v>
      </c>
    </row>
    <row r="511">
      <c r="A511">
        <f>IFERROR(__xludf.DUMMYFUNCTION("""COMPUTED_VALUE"""),44217.6458333333)</f>
        <v>44217.6458333333</v>
      </c>
      <c r="B511">
        <f>IFERROR(__xludf.DUMMYFUNCTION("""COMPUTED_VALUE"""),156.02)</f>
        <v>156.02</v>
      </c>
    </row>
    <row r="512">
      <c r="A512">
        <f>IFERROR(__xludf.DUMMYFUNCTION("""COMPUTED_VALUE"""),44218.6458333333)</f>
        <v>44218.6458333333</v>
      </c>
      <c r="B512">
        <f>IFERROR(__xludf.DUMMYFUNCTION("""COMPUTED_VALUE"""),153.91)</f>
        <v>153.91</v>
      </c>
    </row>
    <row r="513">
      <c r="A513">
        <f>IFERROR(__xludf.DUMMYFUNCTION("""COMPUTED_VALUE"""),44221.6458333333)</f>
        <v>44221.6458333333</v>
      </c>
      <c r="B513">
        <f>IFERROR(__xludf.DUMMYFUNCTION("""COMPUTED_VALUE"""),152.46)</f>
        <v>152.46</v>
      </c>
    </row>
    <row r="514">
      <c r="A514">
        <f>IFERROR(__xludf.DUMMYFUNCTION("""COMPUTED_VALUE"""),44223.6458333333)</f>
        <v>44223.6458333333</v>
      </c>
      <c r="B514">
        <f>IFERROR(__xludf.DUMMYFUNCTION("""COMPUTED_VALUE"""),149.48)</f>
        <v>149.48</v>
      </c>
    </row>
    <row r="515">
      <c r="A515">
        <f>IFERROR(__xludf.DUMMYFUNCTION("""COMPUTED_VALUE"""),44224.6458333333)</f>
        <v>44224.6458333333</v>
      </c>
      <c r="B515">
        <f>IFERROR(__xludf.DUMMYFUNCTION("""COMPUTED_VALUE"""),147.99)</f>
        <v>147.99</v>
      </c>
    </row>
    <row r="516">
      <c r="A516">
        <f>IFERROR(__xludf.DUMMYFUNCTION("""COMPUTED_VALUE"""),44225.6458333333)</f>
        <v>44225.6458333333</v>
      </c>
      <c r="B516">
        <f>IFERROR(__xludf.DUMMYFUNCTION("""COMPUTED_VALUE"""),146.1)</f>
        <v>146.1</v>
      </c>
    </row>
    <row r="517">
      <c r="A517">
        <f>IFERROR(__xludf.DUMMYFUNCTION("""COMPUTED_VALUE"""),44228.6458333333)</f>
        <v>44228.6458333333</v>
      </c>
      <c r="B517">
        <f>IFERROR(__xludf.DUMMYFUNCTION("""COMPUTED_VALUE"""),152.52)</f>
        <v>152.52</v>
      </c>
    </row>
    <row r="518">
      <c r="A518">
        <f>IFERROR(__xludf.DUMMYFUNCTION("""COMPUTED_VALUE"""),44229.6458333333)</f>
        <v>44229.6458333333</v>
      </c>
      <c r="B518">
        <f>IFERROR(__xludf.DUMMYFUNCTION("""COMPUTED_VALUE"""),156.1)</f>
        <v>156.1</v>
      </c>
    </row>
    <row r="519">
      <c r="A519">
        <f>IFERROR(__xludf.DUMMYFUNCTION("""COMPUTED_VALUE"""),44230.6458333333)</f>
        <v>44230.6458333333</v>
      </c>
      <c r="B519">
        <f>IFERROR(__xludf.DUMMYFUNCTION("""COMPUTED_VALUE"""),157.66)</f>
        <v>157.66</v>
      </c>
    </row>
    <row r="520">
      <c r="A520">
        <f>IFERROR(__xludf.DUMMYFUNCTION("""COMPUTED_VALUE"""),44231.6458333333)</f>
        <v>44231.6458333333</v>
      </c>
      <c r="B520">
        <f>IFERROR(__xludf.DUMMYFUNCTION("""COMPUTED_VALUE"""),158.69)</f>
        <v>158.69</v>
      </c>
    </row>
    <row r="521">
      <c r="A521">
        <f>IFERROR(__xludf.DUMMYFUNCTION("""COMPUTED_VALUE"""),44232.6458333333)</f>
        <v>44232.6458333333</v>
      </c>
      <c r="B521">
        <f>IFERROR(__xludf.DUMMYFUNCTION("""COMPUTED_VALUE"""),159.05)</f>
        <v>159.05</v>
      </c>
    </row>
    <row r="522">
      <c r="A522">
        <f>IFERROR(__xludf.DUMMYFUNCTION("""COMPUTED_VALUE"""),44235.6458333333)</f>
        <v>44235.6458333333</v>
      </c>
      <c r="B522">
        <f>IFERROR(__xludf.DUMMYFUNCTION("""COMPUTED_VALUE"""),161.03)</f>
        <v>161.03</v>
      </c>
    </row>
    <row r="523">
      <c r="A523">
        <f>IFERROR(__xludf.DUMMYFUNCTION("""COMPUTED_VALUE"""),44236.6458333333)</f>
        <v>44236.6458333333</v>
      </c>
      <c r="B523">
        <f>IFERROR(__xludf.DUMMYFUNCTION("""COMPUTED_VALUE"""),161.23)</f>
        <v>161.23</v>
      </c>
    </row>
    <row r="524">
      <c r="A524">
        <f>IFERROR(__xludf.DUMMYFUNCTION("""COMPUTED_VALUE"""),44237.6458333333)</f>
        <v>44237.6458333333</v>
      </c>
      <c r="B524">
        <f>IFERROR(__xludf.DUMMYFUNCTION("""COMPUTED_VALUE"""),161.46)</f>
        <v>161.46</v>
      </c>
    </row>
    <row r="525">
      <c r="A525">
        <f>IFERROR(__xludf.DUMMYFUNCTION("""COMPUTED_VALUE"""),44238.6458333333)</f>
        <v>44238.6458333333</v>
      </c>
      <c r="B525">
        <f>IFERROR(__xludf.DUMMYFUNCTION("""COMPUTED_VALUE"""),162.06)</f>
        <v>162.06</v>
      </c>
    </row>
    <row r="526">
      <c r="A526">
        <f>IFERROR(__xludf.DUMMYFUNCTION("""COMPUTED_VALUE"""),44239.6458333333)</f>
        <v>44239.6458333333</v>
      </c>
      <c r="B526">
        <f>IFERROR(__xludf.DUMMYFUNCTION("""COMPUTED_VALUE"""),162.17)</f>
        <v>162.17</v>
      </c>
    </row>
    <row r="527">
      <c r="A527">
        <f>IFERROR(__xludf.DUMMYFUNCTION("""COMPUTED_VALUE"""),44242.6458333333)</f>
        <v>44242.6458333333</v>
      </c>
      <c r="B527">
        <f>IFERROR(__xludf.DUMMYFUNCTION("""COMPUTED_VALUE"""),163.93)</f>
        <v>163.93</v>
      </c>
    </row>
    <row r="528">
      <c r="A528">
        <f>IFERROR(__xludf.DUMMYFUNCTION("""COMPUTED_VALUE"""),44243.6458333333)</f>
        <v>44243.6458333333</v>
      </c>
      <c r="B528">
        <f>IFERROR(__xludf.DUMMYFUNCTION("""COMPUTED_VALUE"""),163.54)</f>
        <v>163.54</v>
      </c>
    </row>
    <row r="529">
      <c r="A529">
        <f>IFERROR(__xludf.DUMMYFUNCTION("""COMPUTED_VALUE"""),44244.6458333333)</f>
        <v>44244.6458333333</v>
      </c>
      <c r="B529">
        <f>IFERROR(__xludf.DUMMYFUNCTION("""COMPUTED_VALUE"""),162.59)</f>
        <v>162.59</v>
      </c>
    </row>
    <row r="530">
      <c r="A530">
        <f>IFERROR(__xludf.DUMMYFUNCTION("""COMPUTED_VALUE"""),44245.6458333333)</f>
        <v>44245.6458333333</v>
      </c>
      <c r="B530">
        <f>IFERROR(__xludf.DUMMYFUNCTION("""COMPUTED_VALUE"""),161.89)</f>
        <v>161.89</v>
      </c>
    </row>
    <row r="531">
      <c r="A531">
        <f>IFERROR(__xludf.DUMMYFUNCTION("""COMPUTED_VALUE"""),44246.6458333333)</f>
        <v>44246.6458333333</v>
      </c>
      <c r="B531">
        <f>IFERROR(__xludf.DUMMYFUNCTION("""COMPUTED_VALUE"""),160.42)</f>
        <v>160.42</v>
      </c>
    </row>
    <row r="532">
      <c r="A532">
        <f>IFERROR(__xludf.DUMMYFUNCTION("""COMPUTED_VALUE"""),44249.6458333333)</f>
        <v>44249.6458333333</v>
      </c>
      <c r="B532">
        <f>IFERROR(__xludf.DUMMYFUNCTION("""COMPUTED_VALUE"""),157.18)</f>
        <v>157.18</v>
      </c>
    </row>
    <row r="533">
      <c r="A533">
        <f>IFERROR(__xludf.DUMMYFUNCTION("""COMPUTED_VALUE"""),44250.6458333333)</f>
        <v>44250.6458333333</v>
      </c>
      <c r="B533">
        <f>IFERROR(__xludf.DUMMYFUNCTION("""COMPUTED_VALUE"""),157.59)</f>
        <v>157.59</v>
      </c>
    </row>
    <row r="534">
      <c r="A534">
        <f>IFERROR(__xludf.DUMMYFUNCTION("""COMPUTED_VALUE"""),44251.6458333333)</f>
        <v>44251.6458333333</v>
      </c>
      <c r="B534">
        <f>IFERROR(__xludf.DUMMYFUNCTION("""COMPUTED_VALUE"""),160.15)</f>
        <v>160.15</v>
      </c>
    </row>
    <row r="535">
      <c r="A535">
        <f>IFERROR(__xludf.DUMMYFUNCTION("""COMPUTED_VALUE"""),44252.6458333333)</f>
        <v>44252.6458333333</v>
      </c>
      <c r="B535">
        <f>IFERROR(__xludf.DUMMYFUNCTION("""COMPUTED_VALUE"""),161.87)</f>
        <v>161.87</v>
      </c>
    </row>
    <row r="536">
      <c r="A536">
        <f>IFERROR(__xludf.DUMMYFUNCTION("""COMPUTED_VALUE"""),44253.6458333333)</f>
        <v>44253.6458333333</v>
      </c>
      <c r="B536">
        <f>IFERROR(__xludf.DUMMYFUNCTION("""COMPUTED_VALUE"""),156.15)</f>
        <v>156.15</v>
      </c>
    </row>
    <row r="537">
      <c r="A537">
        <f>IFERROR(__xludf.DUMMYFUNCTION("""COMPUTED_VALUE"""),44256.6458333333)</f>
        <v>44256.6458333333</v>
      </c>
      <c r="B537">
        <f>IFERROR(__xludf.DUMMYFUNCTION("""COMPUTED_VALUE"""),158.01)</f>
        <v>158.01</v>
      </c>
    </row>
    <row r="538">
      <c r="A538">
        <f>IFERROR(__xludf.DUMMYFUNCTION("""COMPUTED_VALUE"""),44257.6458333333)</f>
        <v>44257.6458333333</v>
      </c>
      <c r="B538">
        <f>IFERROR(__xludf.DUMMYFUNCTION("""COMPUTED_VALUE"""),159.57)</f>
        <v>159.57</v>
      </c>
    </row>
    <row r="539">
      <c r="A539">
        <f>IFERROR(__xludf.DUMMYFUNCTION("""COMPUTED_VALUE"""),44258.6458333333)</f>
        <v>44258.6458333333</v>
      </c>
      <c r="B539">
        <f>IFERROR(__xludf.DUMMYFUNCTION("""COMPUTED_VALUE"""),162.98)</f>
        <v>162.98</v>
      </c>
    </row>
    <row r="540">
      <c r="A540">
        <f>IFERROR(__xludf.DUMMYFUNCTION("""COMPUTED_VALUE"""),44259.6458333333)</f>
        <v>44259.6458333333</v>
      </c>
      <c r="B540">
        <f>IFERROR(__xludf.DUMMYFUNCTION("""COMPUTED_VALUE"""),161.2)</f>
        <v>161.2</v>
      </c>
    </row>
    <row r="541">
      <c r="A541">
        <f>IFERROR(__xludf.DUMMYFUNCTION("""COMPUTED_VALUE"""),44260.6458333333)</f>
        <v>44260.6458333333</v>
      </c>
      <c r="B541">
        <f>IFERROR(__xludf.DUMMYFUNCTION("""COMPUTED_VALUE"""),159.66)</f>
        <v>159.66</v>
      </c>
    </row>
    <row r="542">
      <c r="A542">
        <f>IFERROR(__xludf.DUMMYFUNCTION("""COMPUTED_VALUE"""),44263.6458333333)</f>
        <v>44263.6458333333</v>
      </c>
      <c r="B542">
        <f>IFERROR(__xludf.DUMMYFUNCTION("""COMPUTED_VALUE"""),160.04)</f>
        <v>160.04</v>
      </c>
    </row>
    <row r="543">
      <c r="A543">
        <f>IFERROR(__xludf.DUMMYFUNCTION("""COMPUTED_VALUE"""),44264.6458333333)</f>
        <v>44264.6458333333</v>
      </c>
      <c r="B543">
        <f>IFERROR(__xludf.DUMMYFUNCTION("""COMPUTED_VALUE"""),161.47)</f>
        <v>161.47</v>
      </c>
    </row>
    <row r="544">
      <c r="A544">
        <f>IFERROR(__xludf.DUMMYFUNCTION("""COMPUTED_VALUE"""),44265.6458333333)</f>
        <v>44265.6458333333</v>
      </c>
      <c r="B544">
        <f>IFERROR(__xludf.DUMMYFUNCTION("""COMPUTED_VALUE"""),162.16)</f>
        <v>162.16</v>
      </c>
    </row>
    <row r="545">
      <c r="A545">
        <f>IFERROR(__xludf.DUMMYFUNCTION("""COMPUTED_VALUE"""),44267.6458333333)</f>
        <v>44267.6458333333</v>
      </c>
      <c r="B545">
        <f>IFERROR(__xludf.DUMMYFUNCTION("""COMPUTED_VALUE"""),160.63)</f>
        <v>160.63</v>
      </c>
    </row>
    <row r="546">
      <c r="A546">
        <f>IFERROR(__xludf.DUMMYFUNCTION("""COMPUTED_VALUE"""),44270.6458333333)</f>
        <v>44270.6458333333</v>
      </c>
      <c r="B546">
        <f>IFERROR(__xludf.DUMMYFUNCTION("""COMPUTED_VALUE"""),159.96)</f>
        <v>159.96</v>
      </c>
    </row>
    <row r="547">
      <c r="A547">
        <f>IFERROR(__xludf.DUMMYFUNCTION("""COMPUTED_VALUE"""),44271.6458333333)</f>
        <v>44271.6458333333</v>
      </c>
      <c r="B547">
        <f>IFERROR(__xludf.DUMMYFUNCTION("""COMPUTED_VALUE"""),159.79)</f>
        <v>159.79</v>
      </c>
    </row>
    <row r="548">
      <c r="A548">
        <f>IFERROR(__xludf.DUMMYFUNCTION("""COMPUTED_VALUE"""),44272.6458333333)</f>
        <v>44272.6458333333</v>
      </c>
      <c r="B548">
        <f>IFERROR(__xludf.DUMMYFUNCTION("""COMPUTED_VALUE"""),157.88)</f>
        <v>157.88</v>
      </c>
    </row>
    <row r="549">
      <c r="A549">
        <f>IFERROR(__xludf.DUMMYFUNCTION("""COMPUTED_VALUE"""),44273.6458333333)</f>
        <v>44273.6458333333</v>
      </c>
      <c r="B549">
        <f>IFERROR(__xludf.DUMMYFUNCTION("""COMPUTED_VALUE"""),156.12)</f>
        <v>156.12</v>
      </c>
    </row>
    <row r="550">
      <c r="A550">
        <f>IFERROR(__xludf.DUMMYFUNCTION("""COMPUTED_VALUE"""),44274.6458333333)</f>
        <v>44274.6458333333</v>
      </c>
      <c r="B550">
        <f>IFERROR(__xludf.DUMMYFUNCTION("""COMPUTED_VALUE"""),157.87)</f>
        <v>157.87</v>
      </c>
    </row>
    <row r="551">
      <c r="A551">
        <f>IFERROR(__xludf.DUMMYFUNCTION("""COMPUTED_VALUE"""),44277.6458333333)</f>
        <v>44277.6458333333</v>
      </c>
      <c r="B551">
        <f>IFERROR(__xludf.DUMMYFUNCTION("""COMPUTED_VALUE"""),157.33)</f>
        <v>157.33</v>
      </c>
    </row>
    <row r="552">
      <c r="A552">
        <f>IFERROR(__xludf.DUMMYFUNCTION("""COMPUTED_VALUE"""),44278.6458333333)</f>
        <v>44278.6458333333</v>
      </c>
      <c r="B552">
        <f>IFERROR(__xludf.DUMMYFUNCTION("""COMPUTED_VALUE"""),158.35)</f>
        <v>158.35</v>
      </c>
    </row>
    <row r="553">
      <c r="A553">
        <f>IFERROR(__xludf.DUMMYFUNCTION("""COMPUTED_VALUE"""),44279.6458333333)</f>
        <v>44279.6458333333</v>
      </c>
      <c r="B553">
        <f>IFERROR(__xludf.DUMMYFUNCTION("""COMPUTED_VALUE"""),156.09)</f>
        <v>156.09</v>
      </c>
    </row>
    <row r="554">
      <c r="A554">
        <f>IFERROR(__xludf.DUMMYFUNCTION("""COMPUTED_VALUE"""),44280.6458333333)</f>
        <v>44280.6458333333</v>
      </c>
      <c r="B554">
        <f>IFERROR(__xludf.DUMMYFUNCTION("""COMPUTED_VALUE"""),153.86)</f>
        <v>153.86</v>
      </c>
    </row>
    <row r="555">
      <c r="A555">
        <f>IFERROR(__xludf.DUMMYFUNCTION("""COMPUTED_VALUE"""),44281.6458333333)</f>
        <v>44281.6458333333</v>
      </c>
      <c r="B555">
        <f>IFERROR(__xludf.DUMMYFUNCTION("""COMPUTED_VALUE"""),155.21)</f>
        <v>155.21</v>
      </c>
    </row>
    <row r="556">
      <c r="A556">
        <f>IFERROR(__xludf.DUMMYFUNCTION("""COMPUTED_VALUE"""),44285.6458333333)</f>
        <v>44285.6458333333</v>
      </c>
      <c r="B556">
        <f>IFERROR(__xludf.DUMMYFUNCTION("""COMPUTED_VALUE"""),158.42)</f>
        <v>158.42</v>
      </c>
    </row>
    <row r="557">
      <c r="A557">
        <f>IFERROR(__xludf.DUMMYFUNCTION("""COMPUTED_VALUE"""),44286.6458333333)</f>
        <v>44286.6458333333</v>
      </c>
      <c r="B557">
        <f>IFERROR(__xludf.DUMMYFUNCTION("""COMPUTED_VALUE"""),157.16)</f>
        <v>157.16</v>
      </c>
    </row>
    <row r="558">
      <c r="A558">
        <f>IFERROR(__xludf.DUMMYFUNCTION("""COMPUTED_VALUE"""),44287.6458333333)</f>
        <v>44287.6458333333</v>
      </c>
      <c r="B558">
        <f>IFERROR(__xludf.DUMMYFUNCTION("""COMPUTED_VALUE"""),158.7)</f>
        <v>158.7</v>
      </c>
    </row>
    <row r="559">
      <c r="A559">
        <f>IFERROR(__xludf.DUMMYFUNCTION("""COMPUTED_VALUE"""),44291.6458333333)</f>
        <v>44291.6458333333</v>
      </c>
      <c r="B559">
        <f>IFERROR(__xludf.DUMMYFUNCTION("""COMPUTED_VALUE"""),156.96)</f>
        <v>156.96</v>
      </c>
    </row>
    <row r="560">
      <c r="A560">
        <f>IFERROR(__xludf.DUMMYFUNCTION("""COMPUTED_VALUE"""),44292.6458333333)</f>
        <v>44292.6458333333</v>
      </c>
      <c r="B560">
        <f>IFERROR(__xludf.DUMMYFUNCTION("""COMPUTED_VALUE"""),157.39)</f>
        <v>157.39</v>
      </c>
    </row>
    <row r="561">
      <c r="A561">
        <f>IFERROR(__xludf.DUMMYFUNCTION("""COMPUTED_VALUE"""),44293.6458333333)</f>
        <v>44293.6458333333</v>
      </c>
      <c r="B561">
        <f>IFERROR(__xludf.DUMMYFUNCTION("""COMPUTED_VALUE"""),158.82)</f>
        <v>158.82</v>
      </c>
    </row>
    <row r="562">
      <c r="A562">
        <f>IFERROR(__xludf.DUMMYFUNCTION("""COMPUTED_VALUE"""),44294.6458333333)</f>
        <v>44294.6458333333</v>
      </c>
      <c r="B562">
        <f>IFERROR(__xludf.DUMMYFUNCTION("""COMPUTED_VALUE"""),158.87)</f>
        <v>158.87</v>
      </c>
    </row>
    <row r="563">
      <c r="A563">
        <f>IFERROR(__xludf.DUMMYFUNCTION("""COMPUTED_VALUE"""),44295.6458333333)</f>
        <v>44295.6458333333</v>
      </c>
      <c r="B563">
        <f>IFERROR(__xludf.DUMMYFUNCTION("""COMPUTED_VALUE"""),158.78)</f>
        <v>158.78</v>
      </c>
    </row>
    <row r="564">
      <c r="A564">
        <f>IFERROR(__xludf.DUMMYFUNCTION("""COMPUTED_VALUE"""),44298.6458333333)</f>
        <v>44298.6458333333</v>
      </c>
      <c r="B564">
        <f>IFERROR(__xludf.DUMMYFUNCTION("""COMPUTED_VALUE"""),154.08)</f>
        <v>154.08</v>
      </c>
    </row>
    <row r="565">
      <c r="A565">
        <f>IFERROR(__xludf.DUMMYFUNCTION("""COMPUTED_VALUE"""),44299.6458333333)</f>
        <v>44299.6458333333</v>
      </c>
      <c r="B565">
        <f>IFERROR(__xludf.DUMMYFUNCTION("""COMPUTED_VALUE"""),155.5)</f>
        <v>155.5</v>
      </c>
    </row>
    <row r="566">
      <c r="A566">
        <f>IFERROR(__xludf.DUMMYFUNCTION("""COMPUTED_VALUE"""),44301.6458333333)</f>
        <v>44301.6458333333</v>
      </c>
      <c r="B566">
        <f>IFERROR(__xludf.DUMMYFUNCTION("""COMPUTED_VALUE"""),155.93)</f>
        <v>155.93</v>
      </c>
    </row>
    <row r="567">
      <c r="A567">
        <f>IFERROR(__xludf.DUMMYFUNCTION("""COMPUTED_VALUE"""),44302.6458333333)</f>
        <v>44302.6458333333</v>
      </c>
      <c r="B567">
        <f>IFERROR(__xludf.DUMMYFUNCTION("""COMPUTED_VALUE"""),156.42)</f>
        <v>156.42</v>
      </c>
    </row>
    <row r="568">
      <c r="A568">
        <f>IFERROR(__xludf.DUMMYFUNCTION("""COMPUTED_VALUE"""),44305.6458333333)</f>
        <v>44305.6458333333</v>
      </c>
      <c r="B568">
        <f>IFERROR(__xludf.DUMMYFUNCTION("""COMPUTED_VALUE"""),154.09)</f>
        <v>154.09</v>
      </c>
    </row>
    <row r="569">
      <c r="A569">
        <f>IFERROR(__xludf.DUMMYFUNCTION("""COMPUTED_VALUE"""),44306.6458333333)</f>
        <v>44306.6458333333</v>
      </c>
      <c r="B569">
        <f>IFERROR(__xludf.DUMMYFUNCTION("""COMPUTED_VALUE"""),153.29)</f>
        <v>153.29</v>
      </c>
    </row>
    <row r="570">
      <c r="A570">
        <f>IFERROR(__xludf.DUMMYFUNCTION("""COMPUTED_VALUE"""),44308.6458333333)</f>
        <v>44308.6458333333</v>
      </c>
      <c r="B570">
        <f>IFERROR(__xludf.DUMMYFUNCTION("""COMPUTED_VALUE"""),154.27)</f>
        <v>154.27</v>
      </c>
    </row>
    <row r="571">
      <c r="A571">
        <f>IFERROR(__xludf.DUMMYFUNCTION("""COMPUTED_VALUE"""),44309.6458333333)</f>
        <v>44309.6458333333</v>
      </c>
      <c r="B571">
        <f>IFERROR(__xludf.DUMMYFUNCTION("""COMPUTED_VALUE"""),153.86)</f>
        <v>153.86</v>
      </c>
    </row>
    <row r="572">
      <c r="A572">
        <f>IFERROR(__xludf.DUMMYFUNCTION("""COMPUTED_VALUE"""),44312.6458333333)</f>
        <v>44312.6458333333</v>
      </c>
      <c r="B572">
        <f>IFERROR(__xludf.DUMMYFUNCTION("""COMPUTED_VALUE"""),155.17)</f>
        <v>155.17</v>
      </c>
    </row>
    <row r="573">
      <c r="A573">
        <f>IFERROR(__xludf.DUMMYFUNCTION("""COMPUTED_VALUE"""),44313.6458333333)</f>
        <v>44313.6458333333</v>
      </c>
      <c r="B573">
        <f>IFERROR(__xludf.DUMMYFUNCTION("""COMPUTED_VALUE"""),156.83)</f>
        <v>156.83</v>
      </c>
    </row>
    <row r="574">
      <c r="A574">
        <f>IFERROR(__xludf.DUMMYFUNCTION("""COMPUTED_VALUE"""),44314.6458333333)</f>
        <v>44314.6458333333</v>
      </c>
      <c r="B574">
        <f>IFERROR(__xludf.DUMMYFUNCTION("""COMPUTED_VALUE"""),158.9)</f>
        <v>158.9</v>
      </c>
    </row>
    <row r="575">
      <c r="A575">
        <f>IFERROR(__xludf.DUMMYFUNCTION("""COMPUTED_VALUE"""),44315.6458333333)</f>
        <v>44315.6458333333</v>
      </c>
      <c r="B575">
        <f>IFERROR(__xludf.DUMMYFUNCTION("""COMPUTED_VALUE"""),159.1)</f>
        <v>159.1</v>
      </c>
    </row>
    <row r="576">
      <c r="A576">
        <f>IFERROR(__xludf.DUMMYFUNCTION("""COMPUTED_VALUE"""),44316.6458333333)</f>
        <v>44316.6458333333</v>
      </c>
      <c r="B576">
        <f>IFERROR(__xludf.DUMMYFUNCTION("""COMPUTED_VALUE"""),157)</f>
        <v>157</v>
      </c>
    </row>
    <row r="577">
      <c r="A577">
        <f>IFERROR(__xludf.DUMMYFUNCTION("""COMPUTED_VALUE"""),44319.6458333333)</f>
        <v>44319.6458333333</v>
      </c>
      <c r="B577">
        <f>IFERROR(__xludf.DUMMYFUNCTION("""COMPUTED_VALUE"""),156.97)</f>
        <v>156.97</v>
      </c>
    </row>
    <row r="578">
      <c r="A578">
        <f>IFERROR(__xludf.DUMMYFUNCTION("""COMPUTED_VALUE"""),44320.6458333333)</f>
        <v>44320.6458333333</v>
      </c>
      <c r="B578">
        <f>IFERROR(__xludf.DUMMYFUNCTION("""COMPUTED_VALUE"""),155.55)</f>
        <v>155.55</v>
      </c>
    </row>
    <row r="579">
      <c r="A579">
        <f>IFERROR(__xludf.DUMMYFUNCTION("""COMPUTED_VALUE"""),44321.6458333333)</f>
        <v>44321.6458333333</v>
      </c>
      <c r="B579">
        <f>IFERROR(__xludf.DUMMYFUNCTION("""COMPUTED_VALUE"""),156.81)</f>
        <v>156.81</v>
      </c>
    </row>
    <row r="580">
      <c r="A580">
        <f>IFERROR(__xludf.DUMMYFUNCTION("""COMPUTED_VALUE"""),44322.6458333333)</f>
        <v>44322.6458333333</v>
      </c>
      <c r="B580">
        <f>IFERROR(__xludf.DUMMYFUNCTION("""COMPUTED_VALUE"""),157.54)</f>
        <v>157.54</v>
      </c>
    </row>
    <row r="581">
      <c r="A581">
        <f>IFERROR(__xludf.DUMMYFUNCTION("""COMPUTED_VALUE"""),44323.6458333333)</f>
        <v>44323.6458333333</v>
      </c>
      <c r="B581">
        <f>IFERROR(__xludf.DUMMYFUNCTION("""COMPUTED_VALUE"""),158.53)</f>
        <v>158.53</v>
      </c>
    </row>
    <row r="582">
      <c r="A582">
        <f>IFERROR(__xludf.DUMMYFUNCTION("""COMPUTED_VALUE"""),44326.6458333333)</f>
        <v>44326.6458333333</v>
      </c>
      <c r="B582">
        <f>IFERROR(__xludf.DUMMYFUNCTION("""COMPUTED_VALUE"""),159.69)</f>
        <v>159.69</v>
      </c>
    </row>
    <row r="583">
      <c r="A583">
        <f>IFERROR(__xludf.DUMMYFUNCTION("""COMPUTED_VALUE"""),44327.6458333333)</f>
        <v>44327.6458333333</v>
      </c>
      <c r="B583">
        <f>IFERROR(__xludf.DUMMYFUNCTION("""COMPUTED_VALUE"""),158.94)</f>
        <v>158.94</v>
      </c>
    </row>
    <row r="584">
      <c r="A584">
        <f>IFERROR(__xludf.DUMMYFUNCTION("""COMPUTED_VALUE"""),44328.6458333333)</f>
        <v>44328.6458333333</v>
      </c>
      <c r="B584">
        <f>IFERROR(__xludf.DUMMYFUNCTION("""COMPUTED_VALUE"""),157.69)</f>
        <v>157.69</v>
      </c>
    </row>
    <row r="585">
      <c r="A585">
        <f>IFERROR(__xludf.DUMMYFUNCTION("""COMPUTED_VALUE"""),44330.6458333333)</f>
        <v>44330.6458333333</v>
      </c>
      <c r="B585">
        <f>IFERROR(__xludf.DUMMYFUNCTION("""COMPUTED_VALUE"""),157.47)</f>
        <v>157.47</v>
      </c>
    </row>
    <row r="586">
      <c r="A586">
        <f>IFERROR(__xludf.DUMMYFUNCTION("""COMPUTED_VALUE"""),44333.6458333333)</f>
        <v>44333.6458333333</v>
      </c>
      <c r="B586">
        <f>IFERROR(__xludf.DUMMYFUNCTION("""COMPUTED_VALUE"""),159.52)</f>
        <v>159.52</v>
      </c>
    </row>
    <row r="587">
      <c r="A587">
        <f>IFERROR(__xludf.DUMMYFUNCTION("""COMPUTED_VALUE"""),44334.6458333333)</f>
        <v>44334.6458333333</v>
      </c>
      <c r="B587">
        <f>IFERROR(__xludf.DUMMYFUNCTION("""COMPUTED_VALUE"""),161.37)</f>
        <v>161.37</v>
      </c>
    </row>
    <row r="588">
      <c r="A588">
        <f>IFERROR(__xludf.DUMMYFUNCTION("""COMPUTED_VALUE"""),44335.6458333333)</f>
        <v>44335.6458333333</v>
      </c>
      <c r="B588">
        <f>IFERROR(__xludf.DUMMYFUNCTION("""COMPUTED_VALUE"""),160.67)</f>
        <v>160.67</v>
      </c>
    </row>
    <row r="589">
      <c r="A589">
        <f>IFERROR(__xludf.DUMMYFUNCTION("""COMPUTED_VALUE"""),44336.6458333333)</f>
        <v>44336.6458333333</v>
      </c>
      <c r="B589">
        <f>IFERROR(__xludf.DUMMYFUNCTION("""COMPUTED_VALUE"""),159.64)</f>
        <v>159.64</v>
      </c>
    </row>
    <row r="590">
      <c r="A590">
        <f>IFERROR(__xludf.DUMMYFUNCTION("""COMPUTED_VALUE"""),44337.6458333333)</f>
        <v>44337.6458333333</v>
      </c>
      <c r="B590">
        <f>IFERROR(__xludf.DUMMYFUNCTION("""COMPUTED_VALUE"""),162.1)</f>
        <v>162.1</v>
      </c>
    </row>
    <row r="591">
      <c r="A591">
        <f>IFERROR(__xludf.DUMMYFUNCTION("""COMPUTED_VALUE"""),44340.6458333333)</f>
        <v>44340.6458333333</v>
      </c>
      <c r="B591">
        <f>IFERROR(__xludf.DUMMYFUNCTION("""COMPUTED_VALUE"""),162.43)</f>
        <v>162.43</v>
      </c>
    </row>
    <row r="592">
      <c r="A592">
        <f>IFERROR(__xludf.DUMMYFUNCTION("""COMPUTED_VALUE"""),44341.6458333333)</f>
        <v>44341.6458333333</v>
      </c>
      <c r="B592">
        <f>IFERROR(__xludf.DUMMYFUNCTION("""COMPUTED_VALUE"""),162.53)</f>
        <v>162.53</v>
      </c>
    </row>
    <row r="593">
      <c r="A593">
        <f>IFERROR(__xludf.DUMMYFUNCTION("""COMPUTED_VALUE"""),44342.6458333333)</f>
        <v>44342.6458333333</v>
      </c>
      <c r="B593">
        <f>IFERROR(__xludf.DUMMYFUNCTION("""COMPUTED_VALUE"""),163.46)</f>
        <v>163.46</v>
      </c>
    </row>
    <row r="594">
      <c r="A594">
        <f>IFERROR(__xludf.DUMMYFUNCTION("""COMPUTED_VALUE"""),44343.6458333333)</f>
        <v>44343.6458333333</v>
      </c>
      <c r="B594">
        <f>IFERROR(__xludf.DUMMYFUNCTION("""COMPUTED_VALUE"""),164.12)</f>
        <v>164.12</v>
      </c>
    </row>
    <row r="595">
      <c r="A595">
        <f>IFERROR(__xludf.DUMMYFUNCTION("""COMPUTED_VALUE"""),44344.6458333333)</f>
        <v>44344.6458333333</v>
      </c>
      <c r="B595">
        <f>IFERROR(__xludf.DUMMYFUNCTION("""COMPUTED_VALUE"""),165.02)</f>
        <v>165.02</v>
      </c>
    </row>
    <row r="596">
      <c r="A596">
        <f>IFERROR(__xludf.DUMMYFUNCTION("""COMPUTED_VALUE"""),44347.6458333333)</f>
        <v>44347.6458333333</v>
      </c>
      <c r="B596">
        <f>IFERROR(__xludf.DUMMYFUNCTION("""COMPUTED_VALUE"""),166.79)</f>
        <v>166.79</v>
      </c>
    </row>
    <row r="597">
      <c r="A597">
        <f>IFERROR(__xludf.DUMMYFUNCTION("""COMPUTED_VALUE"""),44348.6458333333)</f>
        <v>44348.6458333333</v>
      </c>
      <c r="B597">
        <f>IFERROR(__xludf.DUMMYFUNCTION("""COMPUTED_VALUE"""),166.88)</f>
        <v>166.88</v>
      </c>
    </row>
    <row r="598">
      <c r="A598">
        <f>IFERROR(__xludf.DUMMYFUNCTION("""COMPUTED_VALUE"""),44349.6458333333)</f>
        <v>44349.6458333333</v>
      </c>
      <c r="B598">
        <f>IFERROR(__xludf.DUMMYFUNCTION("""COMPUTED_VALUE"""),167.29)</f>
        <v>167.29</v>
      </c>
    </row>
    <row r="599">
      <c r="A599">
        <f>IFERROR(__xludf.DUMMYFUNCTION("""COMPUTED_VALUE"""),44350.6458333333)</f>
        <v>44350.6458333333</v>
      </c>
      <c r="B599">
        <f>IFERROR(__xludf.DUMMYFUNCTION("""COMPUTED_VALUE"""),168.17)</f>
        <v>168.17</v>
      </c>
    </row>
    <row r="600">
      <c r="A600">
        <f>IFERROR(__xludf.DUMMYFUNCTION("""COMPUTED_VALUE"""),44351.6458333333)</f>
        <v>44351.6458333333</v>
      </c>
      <c r="B600">
        <f>IFERROR(__xludf.DUMMYFUNCTION("""COMPUTED_VALUE"""),168.15)</f>
        <v>168.15</v>
      </c>
    </row>
    <row r="601">
      <c r="A601">
        <f>IFERROR(__xludf.DUMMYFUNCTION("""COMPUTED_VALUE"""),44354.6458333333)</f>
        <v>44354.6458333333</v>
      </c>
      <c r="B601">
        <f>IFERROR(__xludf.DUMMYFUNCTION("""COMPUTED_VALUE"""),168.63)</f>
        <v>168.63</v>
      </c>
    </row>
    <row r="602">
      <c r="A602">
        <f>IFERROR(__xludf.DUMMYFUNCTION("""COMPUTED_VALUE"""),44355.6458333333)</f>
        <v>44355.6458333333</v>
      </c>
      <c r="B602">
        <f>IFERROR(__xludf.DUMMYFUNCTION("""COMPUTED_VALUE"""),168.57)</f>
        <v>168.57</v>
      </c>
    </row>
    <row r="603">
      <c r="A603">
        <f>IFERROR(__xludf.DUMMYFUNCTION("""COMPUTED_VALUE"""),44356.6458333333)</f>
        <v>44356.6458333333</v>
      </c>
      <c r="B603">
        <f>IFERROR(__xludf.DUMMYFUNCTION("""COMPUTED_VALUE"""),167.59)</f>
        <v>167.59</v>
      </c>
    </row>
    <row r="604">
      <c r="A604">
        <f>IFERROR(__xludf.DUMMYFUNCTION("""COMPUTED_VALUE"""),44357.6458333333)</f>
        <v>44357.6458333333</v>
      </c>
      <c r="B604">
        <f>IFERROR(__xludf.DUMMYFUNCTION("""COMPUTED_VALUE"""),168.6)</f>
        <v>168.6</v>
      </c>
    </row>
    <row r="605">
      <c r="A605">
        <f>IFERROR(__xludf.DUMMYFUNCTION("""COMPUTED_VALUE"""),44358.6458333333)</f>
        <v>44358.6458333333</v>
      </c>
      <c r="B605">
        <f>IFERROR(__xludf.DUMMYFUNCTION("""COMPUTED_VALUE"""),169.33)</f>
        <v>169.33</v>
      </c>
    </row>
    <row r="606">
      <c r="A606">
        <f>IFERROR(__xludf.DUMMYFUNCTION("""COMPUTED_VALUE"""),44361.6458333333)</f>
        <v>44361.6458333333</v>
      </c>
      <c r="B606">
        <f>IFERROR(__xludf.DUMMYFUNCTION("""COMPUTED_VALUE"""),169.56)</f>
        <v>169.56</v>
      </c>
    </row>
    <row r="607">
      <c r="A607">
        <f>IFERROR(__xludf.DUMMYFUNCTION("""COMPUTED_VALUE"""),44362.6458333333)</f>
        <v>44362.6458333333</v>
      </c>
      <c r="B607">
        <f>IFERROR(__xludf.DUMMYFUNCTION("""COMPUTED_VALUE"""),170.27)</f>
        <v>170.27</v>
      </c>
    </row>
    <row r="608">
      <c r="A608">
        <f>IFERROR(__xludf.DUMMYFUNCTION("""COMPUTED_VALUE"""),44363.6458333333)</f>
        <v>44363.6458333333</v>
      </c>
      <c r="B608">
        <f>IFERROR(__xludf.DUMMYFUNCTION("""COMPUTED_VALUE"""),169.69)</f>
        <v>169.69</v>
      </c>
    </row>
    <row r="609">
      <c r="A609">
        <f>IFERROR(__xludf.DUMMYFUNCTION("""COMPUTED_VALUE"""),44364.6458333333)</f>
        <v>44364.6458333333</v>
      </c>
      <c r="B609">
        <f>IFERROR(__xludf.DUMMYFUNCTION("""COMPUTED_VALUE"""),168.79)</f>
        <v>168.79</v>
      </c>
    </row>
    <row r="610">
      <c r="A610">
        <f>IFERROR(__xludf.DUMMYFUNCTION("""COMPUTED_VALUE"""),44365.6458333333)</f>
        <v>44365.6458333333</v>
      </c>
      <c r="B610">
        <f>IFERROR(__xludf.DUMMYFUNCTION("""COMPUTED_VALUE"""),168.67)</f>
        <v>168.67</v>
      </c>
    </row>
    <row r="611">
      <c r="A611">
        <f>IFERROR(__xludf.DUMMYFUNCTION("""COMPUTED_VALUE"""),44368.6458333333)</f>
        <v>44368.6458333333</v>
      </c>
      <c r="B611">
        <f>IFERROR(__xludf.DUMMYFUNCTION("""COMPUTED_VALUE"""),169.07)</f>
        <v>169.07</v>
      </c>
    </row>
    <row r="612">
      <c r="A612">
        <f>IFERROR(__xludf.DUMMYFUNCTION("""COMPUTED_VALUE"""),44369.6458333333)</f>
        <v>44369.6458333333</v>
      </c>
      <c r="B612">
        <f>IFERROR(__xludf.DUMMYFUNCTION("""COMPUTED_VALUE"""),169.41)</f>
        <v>169.41</v>
      </c>
    </row>
    <row r="613">
      <c r="A613">
        <f>IFERROR(__xludf.DUMMYFUNCTION("""COMPUTED_VALUE"""),44370.6458333333)</f>
        <v>44370.6458333333</v>
      </c>
      <c r="B613">
        <f>IFERROR(__xludf.DUMMYFUNCTION("""COMPUTED_VALUE"""),168.68)</f>
        <v>168.68</v>
      </c>
    </row>
    <row r="614">
      <c r="A614">
        <f>IFERROR(__xludf.DUMMYFUNCTION("""COMPUTED_VALUE"""),44371.6458333333)</f>
        <v>44371.6458333333</v>
      </c>
      <c r="B614">
        <f>IFERROR(__xludf.DUMMYFUNCTION("""COMPUTED_VALUE"""),169.68)</f>
        <v>169.68</v>
      </c>
    </row>
    <row r="615">
      <c r="A615">
        <f>IFERROR(__xludf.DUMMYFUNCTION("""COMPUTED_VALUE"""),44372.6458333333)</f>
        <v>44372.6458333333</v>
      </c>
      <c r="B615">
        <f>IFERROR(__xludf.DUMMYFUNCTION("""COMPUTED_VALUE"""),170.4)</f>
        <v>170.4</v>
      </c>
    </row>
    <row r="616">
      <c r="A616">
        <f>IFERROR(__xludf.DUMMYFUNCTION("""COMPUTED_VALUE"""),44375.6458333333)</f>
        <v>44375.6458333333</v>
      </c>
      <c r="B616">
        <f>IFERROR(__xludf.DUMMYFUNCTION("""COMPUTED_VALUE"""),169.85)</f>
        <v>169.85</v>
      </c>
    </row>
    <row r="617">
      <c r="A617">
        <f>IFERROR(__xludf.DUMMYFUNCTION("""COMPUTED_VALUE"""),44376.6458333333)</f>
        <v>44376.6458333333</v>
      </c>
      <c r="B617">
        <f>IFERROR(__xludf.DUMMYFUNCTION("""COMPUTED_VALUE"""),169.33)</f>
        <v>169.33</v>
      </c>
    </row>
    <row r="618">
      <c r="A618">
        <f>IFERROR(__xludf.DUMMYFUNCTION("""COMPUTED_VALUE"""),44377.6458333333)</f>
        <v>44377.6458333333</v>
      </c>
      <c r="B618">
        <f>IFERROR(__xludf.DUMMYFUNCTION("""COMPUTED_VALUE"""),169.13)</f>
        <v>169.13</v>
      </c>
    </row>
    <row r="619">
      <c r="A619">
        <f>IFERROR(__xludf.DUMMYFUNCTION("""COMPUTED_VALUE"""),44378.6458333333)</f>
        <v>44378.6458333333</v>
      </c>
      <c r="B619">
        <f>IFERROR(__xludf.DUMMYFUNCTION("""COMPUTED_VALUE"""),168.92)</f>
        <v>168.92</v>
      </c>
    </row>
    <row r="620">
      <c r="A620">
        <f>IFERROR(__xludf.DUMMYFUNCTION("""COMPUTED_VALUE"""),44379.6458333333)</f>
        <v>44379.6458333333</v>
      </c>
      <c r="B620">
        <f>IFERROR(__xludf.DUMMYFUNCTION("""COMPUTED_VALUE"""),169.34)</f>
        <v>169.34</v>
      </c>
    </row>
    <row r="621">
      <c r="A621">
        <f>IFERROR(__xludf.DUMMYFUNCTION("""COMPUTED_VALUE"""),44382.6458333333)</f>
        <v>44382.6458333333</v>
      </c>
      <c r="B621">
        <f>IFERROR(__xludf.DUMMYFUNCTION("""COMPUTED_VALUE"""),170.13)</f>
        <v>170.13</v>
      </c>
    </row>
    <row r="622">
      <c r="A622">
        <f>IFERROR(__xludf.DUMMYFUNCTION("""COMPUTED_VALUE"""),44383.6458333333)</f>
        <v>44383.6458333333</v>
      </c>
      <c r="B622">
        <f>IFERROR(__xludf.DUMMYFUNCTION("""COMPUTED_VALUE"""),170.17)</f>
        <v>170.17</v>
      </c>
    </row>
    <row r="623">
      <c r="A623">
        <f>IFERROR(__xludf.DUMMYFUNCTION("""COMPUTED_VALUE"""),44384.6458333333)</f>
        <v>44384.6458333333</v>
      </c>
      <c r="B623">
        <f>IFERROR(__xludf.DUMMYFUNCTION("""COMPUTED_VALUE"""),170.46)</f>
        <v>170.46</v>
      </c>
    </row>
    <row r="624">
      <c r="A624">
        <f>IFERROR(__xludf.DUMMYFUNCTION("""COMPUTED_VALUE"""),44385.6458333333)</f>
        <v>44385.6458333333</v>
      </c>
      <c r="B624">
        <f>IFERROR(__xludf.DUMMYFUNCTION("""COMPUTED_VALUE"""),169.47)</f>
        <v>169.47</v>
      </c>
    </row>
    <row r="625">
      <c r="A625">
        <f>IFERROR(__xludf.DUMMYFUNCTION("""COMPUTED_VALUE"""),44386.6458333333)</f>
        <v>44386.6458333333</v>
      </c>
      <c r="B625">
        <f>IFERROR(__xludf.DUMMYFUNCTION("""COMPUTED_VALUE"""),169.07)</f>
        <v>169.07</v>
      </c>
    </row>
    <row r="626">
      <c r="A626">
        <f>IFERROR(__xludf.DUMMYFUNCTION("""COMPUTED_VALUE"""),44389.6458333333)</f>
        <v>44389.6458333333</v>
      </c>
      <c r="B626">
        <f>IFERROR(__xludf.DUMMYFUNCTION("""COMPUTED_VALUE"""),169.04)</f>
        <v>169.04</v>
      </c>
    </row>
    <row r="627">
      <c r="A627">
        <f>IFERROR(__xludf.DUMMYFUNCTION("""COMPUTED_VALUE"""),44390.6458333333)</f>
        <v>44390.6458333333</v>
      </c>
      <c r="B627">
        <f>IFERROR(__xludf.DUMMYFUNCTION("""COMPUTED_VALUE"""),170.17)</f>
        <v>170.17</v>
      </c>
    </row>
    <row r="628">
      <c r="A628">
        <f>IFERROR(__xludf.DUMMYFUNCTION("""COMPUTED_VALUE"""),44391.6458333333)</f>
        <v>44391.6458333333</v>
      </c>
      <c r="B628">
        <f>IFERROR(__xludf.DUMMYFUNCTION("""COMPUTED_VALUE"""),170.6)</f>
        <v>170.6</v>
      </c>
    </row>
    <row r="629">
      <c r="A629">
        <f>IFERROR(__xludf.DUMMYFUNCTION("""COMPUTED_VALUE"""),44392.6458333333)</f>
        <v>44392.6458333333</v>
      </c>
      <c r="B629">
        <f>IFERROR(__xludf.DUMMYFUNCTION("""COMPUTED_VALUE"""),171.28)</f>
        <v>171.28</v>
      </c>
    </row>
    <row r="630">
      <c r="A630">
        <f>IFERROR(__xludf.DUMMYFUNCTION("""COMPUTED_VALUE"""),44393.6458333333)</f>
        <v>44393.6458333333</v>
      </c>
      <c r="B630">
        <f>IFERROR(__xludf.DUMMYFUNCTION("""COMPUTED_VALUE"""),171.41)</f>
        <v>171.41</v>
      </c>
    </row>
    <row r="631">
      <c r="A631">
        <f>IFERROR(__xludf.DUMMYFUNCTION("""COMPUTED_VALUE"""),44396.6458333333)</f>
        <v>44396.6458333333</v>
      </c>
      <c r="B631">
        <f>IFERROR(__xludf.DUMMYFUNCTION("""COMPUTED_VALUE"""),169.77)</f>
        <v>169.77</v>
      </c>
    </row>
    <row r="632">
      <c r="A632">
        <f>IFERROR(__xludf.DUMMYFUNCTION("""COMPUTED_VALUE"""),44397.6458333333)</f>
        <v>44397.6458333333</v>
      </c>
      <c r="B632">
        <f>IFERROR(__xludf.DUMMYFUNCTION("""COMPUTED_VALUE"""),168.54)</f>
        <v>168.54</v>
      </c>
    </row>
    <row r="633">
      <c r="A633">
        <f>IFERROR(__xludf.DUMMYFUNCTION("""COMPUTED_VALUE"""),44399.6458333333)</f>
        <v>44399.6458333333</v>
      </c>
      <c r="B633">
        <f>IFERROR(__xludf.DUMMYFUNCTION("""COMPUTED_VALUE"""),170.36)</f>
        <v>170.36</v>
      </c>
    </row>
    <row r="634">
      <c r="A634">
        <f>IFERROR(__xludf.DUMMYFUNCTION("""COMPUTED_VALUE"""),44400.6458333333)</f>
        <v>44400.6458333333</v>
      </c>
      <c r="B634">
        <f>IFERROR(__xludf.DUMMYFUNCTION("""COMPUTED_VALUE"""),170.57)</f>
        <v>170.57</v>
      </c>
    </row>
    <row r="635">
      <c r="A635">
        <f>IFERROR(__xludf.DUMMYFUNCTION("""COMPUTED_VALUE"""),44403.6458333333)</f>
        <v>44403.6458333333</v>
      </c>
      <c r="B635">
        <f>IFERROR(__xludf.DUMMYFUNCTION("""COMPUTED_VALUE"""),170.28)</f>
        <v>170.28</v>
      </c>
    </row>
    <row r="636">
      <c r="A636">
        <f>IFERROR(__xludf.DUMMYFUNCTION("""COMPUTED_VALUE"""),44404.6458333333)</f>
        <v>44404.6458333333</v>
      </c>
      <c r="B636">
        <f>IFERROR(__xludf.DUMMYFUNCTION("""COMPUTED_VALUE"""),169.68)</f>
        <v>169.68</v>
      </c>
    </row>
    <row r="637">
      <c r="A637">
        <f>IFERROR(__xludf.DUMMYFUNCTION("""COMPUTED_VALUE"""),44405.6458333333)</f>
        <v>44405.6458333333</v>
      </c>
      <c r="B637">
        <f>IFERROR(__xludf.DUMMYFUNCTION("""COMPUTED_VALUE"""),169.34)</f>
        <v>169.34</v>
      </c>
    </row>
    <row r="638">
      <c r="A638">
        <f>IFERROR(__xludf.DUMMYFUNCTION("""COMPUTED_VALUE"""),44406.6458333333)</f>
        <v>44406.6458333333</v>
      </c>
      <c r="B638">
        <f>IFERROR(__xludf.DUMMYFUNCTION("""COMPUTED_VALUE"""),169.95)</f>
        <v>169.95</v>
      </c>
    </row>
    <row r="639">
      <c r="A639">
        <f>IFERROR(__xludf.DUMMYFUNCTION("""COMPUTED_VALUE"""),44407.6458333333)</f>
        <v>44407.6458333333</v>
      </c>
      <c r="B639">
        <f>IFERROR(__xludf.DUMMYFUNCTION("""COMPUTED_VALUE"""),169.69)</f>
        <v>169.69</v>
      </c>
    </row>
    <row r="640">
      <c r="A640">
        <f>IFERROR(__xludf.DUMMYFUNCTION("""COMPUTED_VALUE"""),44410.6458333333)</f>
        <v>44410.6458333333</v>
      </c>
      <c r="B640">
        <f>IFERROR(__xludf.DUMMYFUNCTION("""COMPUTED_VALUE"""),171)</f>
        <v>171</v>
      </c>
    </row>
    <row r="641">
      <c r="A641">
        <f>IFERROR(__xludf.DUMMYFUNCTION("""COMPUTED_VALUE"""),44411.6458333333)</f>
        <v>44411.6458333333</v>
      </c>
      <c r="B641">
        <f>IFERROR(__xludf.DUMMYFUNCTION("""COMPUTED_VALUE"""),173.27)</f>
        <v>173.27</v>
      </c>
    </row>
    <row r="642">
      <c r="A642">
        <f>IFERROR(__xludf.DUMMYFUNCTION("""COMPUTED_VALUE"""),44412.6458333333)</f>
        <v>44412.6458333333</v>
      </c>
      <c r="B642">
        <f>IFERROR(__xludf.DUMMYFUNCTION("""COMPUTED_VALUE"""),174.67)</f>
        <v>174.67</v>
      </c>
    </row>
    <row r="643">
      <c r="A643">
        <f>IFERROR(__xludf.DUMMYFUNCTION("""COMPUTED_VALUE"""),44413.6458333333)</f>
        <v>44413.6458333333</v>
      </c>
      <c r="B643">
        <f>IFERROR(__xludf.DUMMYFUNCTION("""COMPUTED_VALUE"""),175.13)</f>
        <v>175.13</v>
      </c>
    </row>
    <row r="644">
      <c r="A644">
        <f>IFERROR(__xludf.DUMMYFUNCTION("""COMPUTED_VALUE"""),44414.6458333333)</f>
        <v>44414.6458333333</v>
      </c>
      <c r="B644">
        <f>IFERROR(__xludf.DUMMYFUNCTION("""COMPUTED_VALUE"""),174.85)</f>
        <v>174.85</v>
      </c>
    </row>
    <row r="645">
      <c r="A645">
        <f>IFERROR(__xludf.DUMMYFUNCTION("""COMPUTED_VALUE"""),44417.6458333333)</f>
        <v>44417.6458333333</v>
      </c>
      <c r="B645">
        <f>IFERROR(__xludf.DUMMYFUNCTION("""COMPUTED_VALUE"""),175.41)</f>
        <v>175.41</v>
      </c>
    </row>
    <row r="646">
      <c r="A646">
        <f>IFERROR(__xludf.DUMMYFUNCTION("""COMPUTED_VALUE"""),44418.6458333333)</f>
        <v>44418.6458333333</v>
      </c>
      <c r="B646">
        <f>IFERROR(__xludf.DUMMYFUNCTION("""COMPUTED_VALUE"""),175.63)</f>
        <v>175.63</v>
      </c>
    </row>
    <row r="647">
      <c r="A647">
        <f>IFERROR(__xludf.DUMMYFUNCTION("""COMPUTED_VALUE"""),44419.6458333333)</f>
        <v>44419.6458333333</v>
      </c>
      <c r="B647">
        <f>IFERROR(__xludf.DUMMYFUNCTION("""COMPUTED_VALUE"""),175.37)</f>
        <v>175.37</v>
      </c>
    </row>
    <row r="648">
      <c r="A648">
        <f>IFERROR(__xludf.DUMMYFUNCTION("""COMPUTED_VALUE"""),44420.6458333333)</f>
        <v>44420.6458333333</v>
      </c>
      <c r="B648">
        <f>IFERROR(__xludf.DUMMYFUNCTION("""COMPUTED_VALUE"""),176.17)</f>
        <v>176.17</v>
      </c>
    </row>
    <row r="649">
      <c r="A649">
        <f>IFERROR(__xludf.DUMMYFUNCTION("""COMPUTED_VALUE"""),44421.6458333333)</f>
        <v>44421.6458333333</v>
      </c>
      <c r="B649">
        <f>IFERROR(__xludf.DUMMYFUNCTION("""COMPUTED_VALUE"""),177.94)</f>
        <v>177.94</v>
      </c>
    </row>
    <row r="650">
      <c r="A650">
        <f>IFERROR(__xludf.DUMMYFUNCTION("""COMPUTED_VALUE"""),44424.6458333333)</f>
        <v>44424.6458333333</v>
      </c>
      <c r="B650">
        <f>IFERROR(__xludf.DUMMYFUNCTION("""COMPUTED_VALUE"""),178.6)</f>
        <v>178.6</v>
      </c>
    </row>
    <row r="651">
      <c r="A651">
        <f>IFERROR(__xludf.DUMMYFUNCTION("""COMPUTED_VALUE"""),44425.6458333333)</f>
        <v>44425.6458333333</v>
      </c>
      <c r="B651">
        <f>IFERROR(__xludf.DUMMYFUNCTION("""COMPUTED_VALUE"""),178.91)</f>
        <v>178.91</v>
      </c>
    </row>
    <row r="652">
      <c r="A652">
        <f>IFERROR(__xludf.DUMMYFUNCTION("""COMPUTED_VALUE"""),44426.6458333333)</f>
        <v>44426.6458333333</v>
      </c>
      <c r="B652">
        <f>IFERROR(__xludf.DUMMYFUNCTION("""COMPUTED_VALUE"""),178.76)</f>
        <v>178.76</v>
      </c>
    </row>
    <row r="653">
      <c r="A653">
        <f>IFERROR(__xludf.DUMMYFUNCTION("""COMPUTED_VALUE"""),44428.6458333333)</f>
        <v>44428.6458333333</v>
      </c>
      <c r="B653">
        <f>IFERROR(__xludf.DUMMYFUNCTION("""COMPUTED_VALUE"""),177.32)</f>
        <v>177.32</v>
      </c>
    </row>
    <row r="654">
      <c r="A654">
        <f>IFERROR(__xludf.DUMMYFUNCTION("""COMPUTED_VALUE"""),44431.6458333333)</f>
        <v>44431.6458333333</v>
      </c>
      <c r="B654">
        <f>IFERROR(__xludf.DUMMYFUNCTION("""COMPUTED_VALUE"""),178.1)</f>
        <v>178.1</v>
      </c>
    </row>
    <row r="655">
      <c r="A655">
        <f>IFERROR(__xludf.DUMMYFUNCTION("""COMPUTED_VALUE"""),44432.6458333333)</f>
        <v>44432.6458333333</v>
      </c>
      <c r="B655">
        <f>IFERROR(__xludf.DUMMYFUNCTION("""COMPUTED_VALUE"""),179.46)</f>
        <v>179.46</v>
      </c>
    </row>
    <row r="656">
      <c r="A656">
        <f>IFERROR(__xludf.DUMMYFUNCTION("""COMPUTED_VALUE"""),44433.6458333333)</f>
        <v>44433.6458333333</v>
      </c>
      <c r="B656">
        <f>IFERROR(__xludf.DUMMYFUNCTION("""COMPUTED_VALUE"""),179.47)</f>
        <v>179.47</v>
      </c>
    </row>
    <row r="657">
      <c r="A657">
        <f>IFERROR(__xludf.DUMMYFUNCTION("""COMPUTED_VALUE"""),44434.6458333333)</f>
        <v>44434.6458333333</v>
      </c>
      <c r="B657">
        <f>IFERROR(__xludf.DUMMYFUNCTION("""COMPUTED_VALUE"""),179.52)</f>
        <v>179.52</v>
      </c>
    </row>
    <row r="658">
      <c r="A658">
        <f>IFERROR(__xludf.DUMMYFUNCTION("""COMPUTED_VALUE"""),44435.6458333333)</f>
        <v>44435.6458333333</v>
      </c>
      <c r="B658">
        <f>IFERROR(__xludf.DUMMYFUNCTION("""COMPUTED_VALUE"""),180.24)</f>
        <v>180.24</v>
      </c>
    </row>
    <row r="659">
      <c r="A659">
        <f>IFERROR(__xludf.DUMMYFUNCTION("""COMPUTED_VALUE"""),44438.6458333333)</f>
        <v>44438.6458333333</v>
      </c>
      <c r="B659">
        <f>IFERROR(__xludf.DUMMYFUNCTION("""COMPUTED_VALUE"""),182.57)</f>
        <v>182.57</v>
      </c>
    </row>
    <row r="660">
      <c r="A660">
        <f>IFERROR(__xludf.DUMMYFUNCTION("""COMPUTED_VALUE"""),44439.6458333333)</f>
        <v>44439.6458333333</v>
      </c>
      <c r="B660">
        <f>IFERROR(__xludf.DUMMYFUNCTION("""COMPUTED_VALUE"""),184.55)</f>
        <v>184.55</v>
      </c>
    </row>
    <row r="661">
      <c r="A661">
        <f>IFERROR(__xludf.DUMMYFUNCTION("""COMPUTED_VALUE"""),44440.6458333333)</f>
        <v>44440.6458333333</v>
      </c>
      <c r="B661">
        <f>IFERROR(__xludf.DUMMYFUNCTION("""COMPUTED_VALUE"""),184.31)</f>
        <v>184.31</v>
      </c>
    </row>
    <row r="662">
      <c r="A662">
        <f>IFERROR(__xludf.DUMMYFUNCTION("""COMPUTED_VALUE"""),44441.6458333333)</f>
        <v>44441.6458333333</v>
      </c>
      <c r="B662">
        <f>IFERROR(__xludf.DUMMYFUNCTION("""COMPUTED_VALUE"""),185.96)</f>
        <v>185.96</v>
      </c>
    </row>
    <row r="663">
      <c r="A663">
        <f>IFERROR(__xludf.DUMMYFUNCTION("""COMPUTED_VALUE"""),44442.6458333333)</f>
        <v>44442.6458333333</v>
      </c>
      <c r="B663">
        <f>IFERROR(__xludf.DUMMYFUNCTION("""COMPUTED_VALUE"""),186.91)</f>
        <v>186.91</v>
      </c>
    </row>
    <row r="664">
      <c r="A664">
        <f>IFERROR(__xludf.DUMMYFUNCTION("""COMPUTED_VALUE"""),44445.6458333333)</f>
        <v>44445.6458333333</v>
      </c>
      <c r="B664">
        <f>IFERROR(__xludf.DUMMYFUNCTION("""COMPUTED_VALUE"""),187.55)</f>
        <v>187.55</v>
      </c>
    </row>
    <row r="665">
      <c r="A665">
        <f>IFERROR(__xludf.DUMMYFUNCTION("""COMPUTED_VALUE"""),44446.6458333333)</f>
        <v>44446.6458333333</v>
      </c>
      <c r="B665">
        <f>IFERROR(__xludf.DUMMYFUNCTION("""COMPUTED_VALUE"""),187.17)</f>
        <v>187.17</v>
      </c>
    </row>
    <row r="666">
      <c r="A666">
        <f>IFERROR(__xludf.DUMMYFUNCTION("""COMPUTED_VALUE"""),44447.6458333333)</f>
        <v>44447.6458333333</v>
      </c>
      <c r="B666">
        <f>IFERROR(__xludf.DUMMYFUNCTION("""COMPUTED_VALUE"""),187.14)</f>
        <v>187.14</v>
      </c>
    </row>
    <row r="667">
      <c r="A667">
        <f>IFERROR(__xludf.DUMMYFUNCTION("""COMPUTED_VALUE"""),44448.6458333333)</f>
        <v>44448.6458333333</v>
      </c>
      <c r="B667">
        <f>IFERROR(__xludf.DUMMYFUNCTION("""COMPUTED_VALUE"""),187.42)</f>
        <v>187.42</v>
      </c>
    </row>
    <row r="668">
      <c r="A668">
        <f>IFERROR(__xludf.DUMMYFUNCTION("""COMPUTED_VALUE"""),44452.6458333333)</f>
        <v>44452.6458333333</v>
      </c>
      <c r="B668">
        <f>IFERROR(__xludf.DUMMYFUNCTION("""COMPUTED_VALUE"""),187.11)</f>
        <v>187.11</v>
      </c>
    </row>
    <row r="669">
      <c r="A669">
        <f>IFERROR(__xludf.DUMMYFUNCTION("""COMPUTED_VALUE"""),44453.6458333333)</f>
        <v>44453.6458333333</v>
      </c>
      <c r="B669">
        <f>IFERROR(__xludf.DUMMYFUNCTION("""COMPUTED_VALUE"""),187.54)</f>
        <v>187.54</v>
      </c>
    </row>
    <row r="670">
      <c r="A670">
        <f>IFERROR(__xludf.DUMMYFUNCTION("""COMPUTED_VALUE"""),44454.6458333333)</f>
        <v>44454.6458333333</v>
      </c>
      <c r="B670">
        <f>IFERROR(__xludf.DUMMYFUNCTION("""COMPUTED_VALUE"""),189.01)</f>
        <v>189.01</v>
      </c>
    </row>
    <row r="671">
      <c r="A671">
        <f>IFERROR(__xludf.DUMMYFUNCTION("""COMPUTED_VALUE"""),44455.6458333333)</f>
        <v>44455.6458333333</v>
      </c>
      <c r="B671">
        <f>IFERROR(__xludf.DUMMYFUNCTION("""COMPUTED_VALUE"""),190.22)</f>
        <v>190.22</v>
      </c>
    </row>
    <row r="672">
      <c r="A672">
        <f>IFERROR(__xludf.DUMMYFUNCTION("""COMPUTED_VALUE"""),44456.6458333333)</f>
        <v>44456.6458333333</v>
      </c>
      <c r="B672">
        <f>IFERROR(__xludf.DUMMYFUNCTION("""COMPUTED_VALUE"""),189.82)</f>
        <v>189.82</v>
      </c>
    </row>
    <row r="673">
      <c r="A673">
        <f>IFERROR(__xludf.DUMMYFUNCTION("""COMPUTED_VALUE"""),44459.6458333333)</f>
        <v>44459.6458333333</v>
      </c>
      <c r="B673">
        <f>IFERROR(__xludf.DUMMYFUNCTION("""COMPUTED_VALUE"""),187.86)</f>
        <v>187.86</v>
      </c>
    </row>
    <row r="674">
      <c r="A674">
        <f>IFERROR(__xludf.DUMMYFUNCTION("""COMPUTED_VALUE"""),44460.6458333333)</f>
        <v>44460.6458333333</v>
      </c>
      <c r="B674">
        <f>IFERROR(__xludf.DUMMYFUNCTION("""COMPUTED_VALUE"""),189.66)</f>
        <v>189.66</v>
      </c>
    </row>
    <row r="675">
      <c r="A675">
        <f>IFERROR(__xludf.DUMMYFUNCTION("""COMPUTED_VALUE"""),44461.6458333333)</f>
        <v>44461.6458333333</v>
      </c>
      <c r="B675">
        <f>IFERROR(__xludf.DUMMYFUNCTION("""COMPUTED_VALUE"""),189.69)</f>
        <v>189.69</v>
      </c>
    </row>
    <row r="676">
      <c r="A676">
        <f>IFERROR(__xludf.DUMMYFUNCTION("""COMPUTED_VALUE"""),44462.6458333333)</f>
        <v>44462.6458333333</v>
      </c>
      <c r="B676">
        <f>IFERROR(__xludf.DUMMYFUNCTION("""COMPUTED_VALUE"""),192.29)</f>
        <v>192.29</v>
      </c>
    </row>
    <row r="677">
      <c r="A677">
        <f>IFERROR(__xludf.DUMMYFUNCTION("""COMPUTED_VALUE"""),44463.6458333333)</f>
        <v>44463.6458333333</v>
      </c>
      <c r="B677">
        <f>IFERROR(__xludf.DUMMYFUNCTION("""COMPUTED_VALUE"""),192.63)</f>
        <v>192.63</v>
      </c>
    </row>
    <row r="678">
      <c r="A678">
        <f>IFERROR(__xludf.DUMMYFUNCTION("""COMPUTED_VALUE"""),44466.6458333333)</f>
        <v>44466.6458333333</v>
      </c>
      <c r="B678">
        <f>IFERROR(__xludf.DUMMYFUNCTION("""COMPUTED_VALUE"""),192.79)</f>
        <v>192.79</v>
      </c>
    </row>
    <row r="679">
      <c r="A679">
        <f>IFERROR(__xludf.DUMMYFUNCTION("""COMPUTED_VALUE"""),44467.6458333333)</f>
        <v>44467.6458333333</v>
      </c>
      <c r="B679">
        <f>IFERROR(__xludf.DUMMYFUNCTION("""COMPUTED_VALUE"""),191.44)</f>
        <v>191.44</v>
      </c>
    </row>
    <row r="680">
      <c r="A680">
        <f>IFERROR(__xludf.DUMMYFUNCTION("""COMPUTED_VALUE"""),44468.6458333333)</f>
        <v>44468.6458333333</v>
      </c>
      <c r="B680">
        <f>IFERROR(__xludf.DUMMYFUNCTION("""COMPUTED_VALUE"""),191.15)</f>
        <v>191.15</v>
      </c>
    </row>
    <row r="681">
      <c r="A681">
        <f>IFERROR(__xludf.DUMMYFUNCTION("""COMPUTED_VALUE"""),44469.6458333333)</f>
        <v>44469.6458333333</v>
      </c>
      <c r="B681">
        <f>IFERROR(__xludf.DUMMYFUNCTION("""COMPUTED_VALUE"""),190.11)</f>
        <v>190.11</v>
      </c>
    </row>
    <row r="682">
      <c r="A682">
        <f>IFERROR(__xludf.DUMMYFUNCTION("""COMPUTED_VALUE"""),44470.6458333333)</f>
        <v>44470.6458333333</v>
      </c>
      <c r="B682">
        <f>IFERROR(__xludf.DUMMYFUNCTION("""COMPUTED_VALUE"""),189.22)</f>
        <v>189.22</v>
      </c>
    </row>
    <row r="683">
      <c r="A683">
        <f>IFERROR(__xludf.DUMMYFUNCTION("""COMPUTED_VALUE"""),44473.6458333333)</f>
        <v>44473.6458333333</v>
      </c>
      <c r="B683">
        <f>IFERROR(__xludf.DUMMYFUNCTION("""COMPUTED_VALUE"""),191.03)</f>
        <v>191.03</v>
      </c>
    </row>
    <row r="684">
      <c r="A684">
        <f>IFERROR(__xludf.DUMMYFUNCTION("""COMPUTED_VALUE"""),44474.6458333333)</f>
        <v>44474.6458333333</v>
      </c>
      <c r="B684">
        <f>IFERROR(__xludf.DUMMYFUNCTION("""COMPUTED_VALUE"""),192.2)</f>
        <v>192.2</v>
      </c>
    </row>
    <row r="685">
      <c r="A685">
        <f>IFERROR(__xludf.DUMMYFUNCTION("""COMPUTED_VALUE"""),44475.6458333333)</f>
        <v>44475.6458333333</v>
      </c>
      <c r="B685">
        <f>IFERROR(__xludf.DUMMYFUNCTION("""COMPUTED_VALUE"""),190.19)</f>
        <v>190.19</v>
      </c>
    </row>
    <row r="686">
      <c r="A686">
        <f>IFERROR(__xludf.DUMMYFUNCTION("""COMPUTED_VALUE"""),44476.6458333333)</f>
        <v>44476.6458333333</v>
      </c>
      <c r="B686">
        <f>IFERROR(__xludf.DUMMYFUNCTION("""COMPUTED_VALUE"""),191.82)</f>
        <v>191.82</v>
      </c>
    </row>
    <row r="687">
      <c r="A687">
        <f>IFERROR(__xludf.DUMMYFUNCTION("""COMPUTED_VALUE"""),44477.6458333333)</f>
        <v>44477.6458333333</v>
      </c>
      <c r="B687">
        <f>IFERROR(__xludf.DUMMYFUNCTION("""COMPUTED_VALUE"""),192.58)</f>
        <v>192.58</v>
      </c>
    </row>
    <row r="688">
      <c r="A688">
        <f>IFERROR(__xludf.DUMMYFUNCTION("""COMPUTED_VALUE"""),44480.6458333333)</f>
        <v>44480.6458333333</v>
      </c>
      <c r="B688">
        <f>IFERROR(__xludf.DUMMYFUNCTION("""COMPUTED_VALUE"""),193.09)</f>
        <v>193.09</v>
      </c>
    </row>
    <row r="689">
      <c r="A689">
        <f>IFERROR(__xludf.DUMMYFUNCTION("""COMPUTED_VALUE"""),44481.6458333333)</f>
        <v>44481.6458333333</v>
      </c>
      <c r="B689">
        <f>IFERROR(__xludf.DUMMYFUNCTION("""COMPUTED_VALUE"""),193.66)</f>
        <v>193.66</v>
      </c>
    </row>
    <row r="690">
      <c r="A690">
        <f>IFERROR(__xludf.DUMMYFUNCTION("""COMPUTED_VALUE"""),44482.6458333333)</f>
        <v>44482.6458333333</v>
      </c>
      <c r="B690">
        <f>IFERROR(__xludf.DUMMYFUNCTION("""COMPUTED_VALUE"""),195.56)</f>
        <v>195.56</v>
      </c>
    </row>
    <row r="691">
      <c r="A691">
        <f>IFERROR(__xludf.DUMMYFUNCTION("""COMPUTED_VALUE"""),44483.6458333333)</f>
        <v>44483.6458333333</v>
      </c>
      <c r="B691">
        <f>IFERROR(__xludf.DUMMYFUNCTION("""COMPUTED_VALUE"""),197.11)</f>
        <v>197.11</v>
      </c>
    </row>
    <row r="692">
      <c r="A692">
        <f>IFERROR(__xludf.DUMMYFUNCTION("""COMPUTED_VALUE"""),44487.6458333333)</f>
        <v>44487.6458333333</v>
      </c>
      <c r="B692">
        <f>IFERROR(__xludf.DUMMYFUNCTION("""COMPUTED_VALUE"""),198.91)</f>
        <v>198.91</v>
      </c>
    </row>
    <row r="693">
      <c r="A693">
        <f>IFERROR(__xludf.DUMMYFUNCTION("""COMPUTED_VALUE"""),44488.6458333333)</f>
        <v>44488.6458333333</v>
      </c>
      <c r="B693">
        <f>IFERROR(__xludf.DUMMYFUNCTION("""COMPUTED_VALUE"""),198.41)</f>
        <v>198.41</v>
      </c>
    </row>
    <row r="694">
      <c r="A694">
        <f>IFERROR(__xludf.DUMMYFUNCTION("""COMPUTED_VALUE"""),44489.6458333333)</f>
        <v>44489.6458333333</v>
      </c>
      <c r="B694">
        <f>IFERROR(__xludf.DUMMYFUNCTION("""COMPUTED_VALUE"""),197.3)</f>
        <v>197.3</v>
      </c>
    </row>
    <row r="695">
      <c r="A695">
        <f>IFERROR(__xludf.DUMMYFUNCTION("""COMPUTED_VALUE"""),44490.6458333333)</f>
        <v>44490.6458333333</v>
      </c>
      <c r="B695">
        <f>IFERROR(__xludf.DUMMYFUNCTION("""COMPUTED_VALUE"""),196.08)</f>
        <v>196.08</v>
      </c>
    </row>
    <row r="696">
      <c r="A696">
        <f>IFERROR(__xludf.DUMMYFUNCTION("""COMPUTED_VALUE"""),44491.6458333333)</f>
        <v>44491.6458333333</v>
      </c>
      <c r="B696">
        <f>IFERROR(__xludf.DUMMYFUNCTION("""COMPUTED_VALUE"""),195.68)</f>
        <v>195.68</v>
      </c>
    </row>
    <row r="697">
      <c r="A697">
        <f>IFERROR(__xludf.DUMMYFUNCTION("""COMPUTED_VALUE"""),44494.6458333333)</f>
        <v>44494.6458333333</v>
      </c>
      <c r="B697">
        <f>IFERROR(__xludf.DUMMYFUNCTION("""COMPUTED_VALUE"""),195.71)</f>
        <v>195.71</v>
      </c>
    </row>
    <row r="698">
      <c r="A698">
        <f>IFERROR(__xludf.DUMMYFUNCTION("""COMPUTED_VALUE"""),44495.6458333333)</f>
        <v>44495.6458333333</v>
      </c>
      <c r="B698">
        <f>IFERROR(__xludf.DUMMYFUNCTION("""COMPUTED_VALUE"""),197.13)</f>
        <v>197.13</v>
      </c>
    </row>
    <row r="699">
      <c r="A699">
        <f>IFERROR(__xludf.DUMMYFUNCTION("""COMPUTED_VALUE"""),44496.6458333333)</f>
        <v>44496.6458333333</v>
      </c>
      <c r="B699">
        <f>IFERROR(__xludf.DUMMYFUNCTION("""COMPUTED_VALUE"""),196.54)</f>
        <v>196.54</v>
      </c>
    </row>
    <row r="700">
      <c r="A700">
        <f>IFERROR(__xludf.DUMMYFUNCTION("""COMPUTED_VALUE"""),44497.6458333333)</f>
        <v>44497.6458333333</v>
      </c>
      <c r="B700">
        <f>IFERROR(__xludf.DUMMYFUNCTION("""COMPUTED_VALUE"""),193.68)</f>
        <v>193.68</v>
      </c>
    </row>
    <row r="701">
      <c r="A701">
        <f>IFERROR(__xludf.DUMMYFUNCTION("""COMPUTED_VALUE"""),44498.6458333333)</f>
        <v>44498.6458333333</v>
      </c>
      <c r="B701">
        <f>IFERROR(__xludf.DUMMYFUNCTION("""COMPUTED_VALUE"""),191.16)</f>
        <v>191.16</v>
      </c>
    </row>
    <row r="702">
      <c r="A702">
        <f>IFERROR(__xludf.DUMMYFUNCTION("""COMPUTED_VALUE"""),44501.6458333333)</f>
        <v>44501.6458333333</v>
      </c>
      <c r="B702">
        <f>IFERROR(__xludf.DUMMYFUNCTION("""COMPUTED_VALUE"""),193.84)</f>
        <v>193.84</v>
      </c>
    </row>
    <row r="703">
      <c r="A703">
        <f>IFERROR(__xludf.DUMMYFUNCTION("""COMPUTED_VALUE"""),44502.6458333333)</f>
        <v>44502.6458333333</v>
      </c>
      <c r="B703">
        <f>IFERROR(__xludf.DUMMYFUNCTION("""COMPUTED_VALUE"""),193.1)</f>
        <v>193.1</v>
      </c>
    </row>
    <row r="704">
      <c r="A704">
        <f>IFERROR(__xludf.DUMMYFUNCTION("""COMPUTED_VALUE"""),44503.6458333333)</f>
        <v>44503.6458333333</v>
      </c>
      <c r="B704">
        <f>IFERROR(__xludf.DUMMYFUNCTION("""COMPUTED_VALUE"""),192.58)</f>
        <v>192.58</v>
      </c>
    </row>
    <row r="705">
      <c r="A705">
        <f>IFERROR(__xludf.DUMMYFUNCTION("""COMPUTED_VALUE"""),44504.8020833333)</f>
        <v>44504.8020833333</v>
      </c>
      <c r="B705">
        <f>IFERROR(__xludf.DUMMYFUNCTION("""COMPUTED_VALUE"""),193.59)</f>
        <v>193.59</v>
      </c>
    </row>
    <row r="706">
      <c r="A706">
        <f>IFERROR(__xludf.DUMMYFUNCTION("""COMPUTED_VALUE"""),44508.6458333333)</f>
        <v>44508.6458333333</v>
      </c>
      <c r="B706">
        <f>IFERROR(__xludf.DUMMYFUNCTION("""COMPUTED_VALUE"""),195.37)</f>
        <v>195.37</v>
      </c>
    </row>
    <row r="707">
      <c r="A707">
        <f>IFERROR(__xludf.DUMMYFUNCTION("""COMPUTED_VALUE"""),44509.6458333333)</f>
        <v>44509.6458333333</v>
      </c>
      <c r="B707">
        <f>IFERROR(__xludf.DUMMYFUNCTION("""COMPUTED_VALUE"""),194.88)</f>
        <v>194.88</v>
      </c>
    </row>
    <row r="708">
      <c r="A708">
        <f>IFERROR(__xludf.DUMMYFUNCTION("""COMPUTED_VALUE"""),44510.6458333333)</f>
        <v>44510.6458333333</v>
      </c>
      <c r="B708">
        <f>IFERROR(__xludf.DUMMYFUNCTION("""COMPUTED_VALUE"""),194.66)</f>
        <v>194.66</v>
      </c>
    </row>
    <row r="709">
      <c r="A709">
        <f>IFERROR(__xludf.DUMMYFUNCTION("""COMPUTED_VALUE"""),44511.6458333333)</f>
        <v>44511.6458333333</v>
      </c>
      <c r="B709">
        <f>IFERROR(__xludf.DUMMYFUNCTION("""COMPUTED_VALUE"""),193.25)</f>
        <v>193.25</v>
      </c>
    </row>
    <row r="710">
      <c r="A710">
        <f>IFERROR(__xludf.DUMMYFUNCTION("""COMPUTED_VALUE"""),44512.6458333333)</f>
        <v>44512.6458333333</v>
      </c>
      <c r="B710">
        <f>IFERROR(__xludf.DUMMYFUNCTION("""COMPUTED_VALUE"""),195.46)</f>
        <v>195.46</v>
      </c>
    </row>
    <row r="711">
      <c r="A711">
        <f>IFERROR(__xludf.DUMMYFUNCTION("""COMPUTED_VALUE"""),44515.6458333333)</f>
        <v>44515.6458333333</v>
      </c>
      <c r="B711">
        <f>IFERROR(__xludf.DUMMYFUNCTION("""COMPUTED_VALUE"""),195.52)</f>
        <v>195.52</v>
      </c>
    </row>
    <row r="712">
      <c r="A712">
        <f>IFERROR(__xludf.DUMMYFUNCTION("""COMPUTED_VALUE"""),44516.6458333333)</f>
        <v>44516.6458333333</v>
      </c>
      <c r="B712">
        <f>IFERROR(__xludf.DUMMYFUNCTION("""COMPUTED_VALUE"""),194.47)</f>
        <v>194.47</v>
      </c>
    </row>
    <row r="713">
      <c r="A713">
        <f>IFERROR(__xludf.DUMMYFUNCTION("""COMPUTED_VALUE"""),44517.6458333333)</f>
        <v>44517.6458333333</v>
      </c>
      <c r="B713">
        <f>IFERROR(__xludf.DUMMYFUNCTION("""COMPUTED_VALUE"""),193.53)</f>
        <v>193.53</v>
      </c>
    </row>
    <row r="714">
      <c r="A714">
        <f>IFERROR(__xludf.DUMMYFUNCTION("""COMPUTED_VALUE"""),44518.6458333333)</f>
        <v>44518.6458333333</v>
      </c>
      <c r="B714">
        <f>IFERROR(__xludf.DUMMYFUNCTION("""COMPUTED_VALUE"""),192.14)</f>
        <v>192.14</v>
      </c>
    </row>
    <row r="715">
      <c r="A715">
        <f>IFERROR(__xludf.DUMMYFUNCTION("""COMPUTED_VALUE"""),44522.6458333333)</f>
        <v>44522.6458333333</v>
      </c>
      <c r="B715">
        <f>IFERROR(__xludf.DUMMYFUNCTION("""COMPUTED_VALUE"""),188.53)</f>
        <v>188.53</v>
      </c>
    </row>
    <row r="716">
      <c r="A716">
        <f>IFERROR(__xludf.DUMMYFUNCTION("""COMPUTED_VALUE"""),44523.6458333333)</f>
        <v>44523.6458333333</v>
      </c>
      <c r="B716">
        <f>IFERROR(__xludf.DUMMYFUNCTION("""COMPUTED_VALUE"""),189.4)</f>
        <v>189.4</v>
      </c>
    </row>
    <row r="717">
      <c r="A717">
        <f>IFERROR(__xludf.DUMMYFUNCTION("""COMPUTED_VALUE"""),44524.6458333333)</f>
        <v>44524.6458333333</v>
      </c>
      <c r="B717">
        <f>IFERROR(__xludf.DUMMYFUNCTION("""COMPUTED_VALUE"""),188.25)</f>
        <v>188.25</v>
      </c>
    </row>
    <row r="718">
      <c r="A718">
        <f>IFERROR(__xludf.DUMMYFUNCTION("""COMPUTED_VALUE"""),44525.6458333333)</f>
        <v>44525.6458333333</v>
      </c>
      <c r="B718">
        <f>IFERROR(__xludf.DUMMYFUNCTION("""COMPUTED_VALUE"""),189.51)</f>
        <v>189.51</v>
      </c>
    </row>
    <row r="719">
      <c r="A719">
        <f>IFERROR(__xludf.DUMMYFUNCTION("""COMPUTED_VALUE"""),44526.6458333333)</f>
        <v>44526.6458333333</v>
      </c>
      <c r="B719">
        <f>IFERROR(__xludf.DUMMYFUNCTION("""COMPUTED_VALUE"""),184.51)</f>
        <v>184.51</v>
      </c>
    </row>
    <row r="720">
      <c r="A720">
        <f>IFERROR(__xludf.DUMMYFUNCTION("""COMPUTED_VALUE"""),44529.6458333333)</f>
        <v>44529.6458333333</v>
      </c>
      <c r="B720">
        <f>IFERROR(__xludf.DUMMYFUNCTION("""COMPUTED_VALUE"""),184.55)</f>
        <v>184.55</v>
      </c>
    </row>
    <row r="721">
      <c r="A721">
        <f>IFERROR(__xludf.DUMMYFUNCTION("""COMPUTED_VALUE"""),44530.6458333333)</f>
        <v>44530.6458333333</v>
      </c>
      <c r="B721">
        <f>IFERROR(__xludf.DUMMYFUNCTION("""COMPUTED_VALUE"""),183.7)</f>
        <v>183.7</v>
      </c>
    </row>
    <row r="722">
      <c r="A722">
        <f>IFERROR(__xludf.DUMMYFUNCTION("""COMPUTED_VALUE"""),44531.6458333333)</f>
        <v>44531.6458333333</v>
      </c>
      <c r="B722">
        <f>IFERROR(__xludf.DUMMYFUNCTION("""COMPUTED_VALUE"""),185.72)</f>
        <v>185.72</v>
      </c>
    </row>
    <row r="723">
      <c r="A723">
        <f>IFERROR(__xludf.DUMMYFUNCTION("""COMPUTED_VALUE"""),44532.6458333333)</f>
        <v>44532.6458333333</v>
      </c>
      <c r="B723">
        <f>IFERROR(__xludf.DUMMYFUNCTION("""COMPUTED_VALUE"""),187.99)</f>
        <v>187.99</v>
      </c>
    </row>
    <row r="724">
      <c r="A724">
        <f>IFERROR(__xludf.DUMMYFUNCTION("""COMPUTED_VALUE"""),44533.6458333333)</f>
        <v>44533.6458333333</v>
      </c>
      <c r="B724">
        <f>IFERROR(__xludf.DUMMYFUNCTION("""COMPUTED_VALUE"""),186)</f>
        <v>186</v>
      </c>
    </row>
    <row r="725">
      <c r="A725">
        <f>IFERROR(__xludf.DUMMYFUNCTION("""COMPUTED_VALUE"""),44536.6458333333)</f>
        <v>44536.6458333333</v>
      </c>
      <c r="B725">
        <f>IFERROR(__xludf.DUMMYFUNCTION("""COMPUTED_VALUE"""),183.01)</f>
        <v>183.01</v>
      </c>
    </row>
    <row r="726">
      <c r="A726">
        <f>IFERROR(__xludf.DUMMYFUNCTION("""COMPUTED_VALUE"""),44537.6458333333)</f>
        <v>44537.6458333333</v>
      </c>
      <c r="B726">
        <f>IFERROR(__xludf.DUMMYFUNCTION("""COMPUTED_VALUE"""),185.71)</f>
        <v>185.71</v>
      </c>
    </row>
    <row r="727">
      <c r="A727">
        <f>IFERROR(__xludf.DUMMYFUNCTION("""COMPUTED_VALUE"""),44538.6458333333)</f>
        <v>44538.6458333333</v>
      </c>
      <c r="B727">
        <f>IFERROR(__xludf.DUMMYFUNCTION("""COMPUTED_VALUE"""),188.48)</f>
        <v>188.48</v>
      </c>
    </row>
    <row r="728">
      <c r="A728">
        <f>IFERROR(__xludf.DUMMYFUNCTION("""COMPUTED_VALUE"""),44539.6458333333)</f>
        <v>44539.6458333333</v>
      </c>
      <c r="B728">
        <f>IFERROR(__xludf.DUMMYFUNCTION("""COMPUTED_VALUE"""),189.14)</f>
        <v>189.14</v>
      </c>
    </row>
    <row r="729">
      <c r="A729">
        <f>IFERROR(__xludf.DUMMYFUNCTION("""COMPUTED_VALUE"""),44540.6458333333)</f>
        <v>44540.6458333333</v>
      </c>
      <c r="B729">
        <f>IFERROR(__xludf.DUMMYFUNCTION("""COMPUTED_VALUE"""),189.09)</f>
        <v>189.09</v>
      </c>
    </row>
    <row r="730">
      <c r="A730">
        <f>IFERROR(__xludf.DUMMYFUNCTION("""COMPUTED_VALUE"""),44543.6458333333)</f>
        <v>44543.6458333333</v>
      </c>
      <c r="B730">
        <f>IFERROR(__xludf.DUMMYFUNCTION("""COMPUTED_VALUE"""),187.9)</f>
        <v>187.9</v>
      </c>
    </row>
    <row r="731">
      <c r="A731">
        <f>IFERROR(__xludf.DUMMYFUNCTION("""COMPUTED_VALUE"""),44544.6458333333)</f>
        <v>44544.6458333333</v>
      </c>
      <c r="B731">
        <f>IFERROR(__xludf.DUMMYFUNCTION("""COMPUTED_VALUE"""),187.33)</f>
        <v>187.33</v>
      </c>
    </row>
    <row r="732">
      <c r="A732">
        <f>IFERROR(__xludf.DUMMYFUNCTION("""COMPUTED_VALUE"""),44545.6458333333)</f>
        <v>44545.6458333333</v>
      </c>
      <c r="B732">
        <f>IFERROR(__xludf.DUMMYFUNCTION("""COMPUTED_VALUE"""),186.25)</f>
        <v>186.25</v>
      </c>
    </row>
    <row r="733">
      <c r="A733">
        <f>IFERROR(__xludf.DUMMYFUNCTION("""COMPUTED_VALUE"""),44546.6458333333)</f>
        <v>44546.6458333333</v>
      </c>
      <c r="B733">
        <f>IFERROR(__xludf.DUMMYFUNCTION("""COMPUTED_VALUE"""),186.62)</f>
        <v>186.62</v>
      </c>
    </row>
    <row r="734">
      <c r="A734">
        <f>IFERROR(__xludf.DUMMYFUNCTION("""COMPUTED_VALUE"""),44547.6458333333)</f>
        <v>44547.6458333333</v>
      </c>
      <c r="B734">
        <f>IFERROR(__xludf.DUMMYFUNCTION("""COMPUTED_VALUE"""),183.77)</f>
        <v>183.77</v>
      </c>
    </row>
    <row r="735">
      <c r="A735">
        <f>IFERROR(__xludf.DUMMYFUNCTION("""COMPUTED_VALUE"""),44550.6458333333)</f>
        <v>44550.6458333333</v>
      </c>
      <c r="B735">
        <f>IFERROR(__xludf.DUMMYFUNCTION("""COMPUTED_VALUE"""),179.93)</f>
        <v>179.93</v>
      </c>
    </row>
    <row r="736">
      <c r="A736">
        <f>IFERROR(__xludf.DUMMYFUNCTION("""COMPUTED_VALUE"""),44551.6458333333)</f>
        <v>44551.6458333333</v>
      </c>
      <c r="B736">
        <f>IFERROR(__xludf.DUMMYFUNCTION("""COMPUTED_VALUE"""),181.45)</f>
        <v>181.45</v>
      </c>
    </row>
    <row r="737">
      <c r="A737">
        <f>IFERROR(__xludf.DUMMYFUNCTION("""COMPUTED_VALUE"""),44552.6458333333)</f>
        <v>44552.6458333333</v>
      </c>
      <c r="B737">
        <f>IFERROR(__xludf.DUMMYFUNCTION("""COMPUTED_VALUE"""),183.33)</f>
        <v>183.33</v>
      </c>
    </row>
    <row r="738">
      <c r="A738">
        <f>IFERROR(__xludf.DUMMYFUNCTION("""COMPUTED_VALUE"""),44553.6458333333)</f>
        <v>44553.6458333333</v>
      </c>
      <c r="B738">
        <f>IFERROR(__xludf.DUMMYFUNCTION("""COMPUTED_VALUE"""),184.1)</f>
        <v>184.1</v>
      </c>
    </row>
    <row r="739">
      <c r="A739">
        <f>IFERROR(__xludf.DUMMYFUNCTION("""COMPUTED_VALUE"""),44554.6458333333)</f>
        <v>44554.6458333333</v>
      </c>
      <c r="B739">
        <f>IFERROR(__xludf.DUMMYFUNCTION("""COMPUTED_VALUE"""),183.45)</f>
        <v>183.45</v>
      </c>
    </row>
    <row r="740">
      <c r="A740">
        <f>IFERROR(__xludf.DUMMYFUNCTION("""COMPUTED_VALUE"""),44557.6458333333)</f>
        <v>44557.6458333333</v>
      </c>
      <c r="B740">
        <f>IFERROR(__xludf.DUMMYFUNCTION("""COMPUTED_VALUE"""),184.55)</f>
        <v>184.55</v>
      </c>
    </row>
    <row r="741">
      <c r="A741">
        <f>IFERROR(__xludf.DUMMYFUNCTION("""COMPUTED_VALUE"""),44558.6458333333)</f>
        <v>44558.6458333333</v>
      </c>
      <c r="B741">
        <f>IFERROR(__xludf.DUMMYFUNCTION("""COMPUTED_VALUE"""),186.3)</f>
        <v>186.3</v>
      </c>
    </row>
    <row r="742">
      <c r="A742">
        <f>IFERROR(__xludf.DUMMYFUNCTION("""COMPUTED_VALUE"""),44559.6458333333)</f>
        <v>44559.6458333333</v>
      </c>
      <c r="B742">
        <f>IFERROR(__xludf.DUMMYFUNCTION("""COMPUTED_VALUE"""),186.12)</f>
        <v>186.12</v>
      </c>
    </row>
    <row r="743">
      <c r="A743">
        <f>IFERROR(__xludf.DUMMYFUNCTION("""COMPUTED_VALUE"""),44560.6458333333)</f>
        <v>44560.6458333333</v>
      </c>
      <c r="B743">
        <f>IFERROR(__xludf.DUMMYFUNCTION("""COMPUTED_VALUE"""),186.14)</f>
        <v>186.14</v>
      </c>
    </row>
    <row r="744">
      <c r="A744">
        <f>IFERROR(__xludf.DUMMYFUNCTION("""COMPUTED_VALUE"""),44561.6458333333)</f>
        <v>44561.6458333333</v>
      </c>
      <c r="B744">
        <f>IFERROR(__xludf.DUMMYFUNCTION("""COMPUTED_VALUE"""),187.79)</f>
        <v>187.79</v>
      </c>
    </row>
    <row r="745">
      <c r="A745">
        <f>IFERROR(__xludf.DUMMYFUNCTION("""COMPUTED_VALUE"""),44564.6458333333)</f>
        <v>44564.6458333333</v>
      </c>
      <c r="B745">
        <f>IFERROR(__xludf.DUMMYFUNCTION("""COMPUTED_VALUE"""),190.72)</f>
        <v>190.72</v>
      </c>
    </row>
    <row r="746">
      <c r="A746">
        <f>IFERROR(__xludf.DUMMYFUNCTION("""COMPUTED_VALUE"""),44565.6458333333)</f>
        <v>44565.6458333333</v>
      </c>
      <c r="B746">
        <f>IFERROR(__xludf.DUMMYFUNCTION("""COMPUTED_VALUE"""),192.46)</f>
        <v>192.46</v>
      </c>
    </row>
    <row r="747">
      <c r="A747">
        <f>IFERROR(__xludf.DUMMYFUNCTION("""COMPUTED_VALUE"""),44566.6458333333)</f>
        <v>44566.6458333333</v>
      </c>
      <c r="B747">
        <f>IFERROR(__xludf.DUMMYFUNCTION("""COMPUTED_VALUE"""),193.34)</f>
        <v>193.34</v>
      </c>
    </row>
    <row r="748">
      <c r="A748">
        <f>IFERROR(__xludf.DUMMYFUNCTION("""COMPUTED_VALUE"""),44567.6458333333)</f>
        <v>44567.6458333333</v>
      </c>
      <c r="B748">
        <f>IFERROR(__xludf.DUMMYFUNCTION("""COMPUTED_VALUE"""),191.92)</f>
        <v>191.92</v>
      </c>
    </row>
    <row r="749">
      <c r="A749">
        <f>IFERROR(__xludf.DUMMYFUNCTION("""COMPUTED_VALUE"""),44568.6458333333)</f>
        <v>44568.6458333333</v>
      </c>
      <c r="B749">
        <f>IFERROR(__xludf.DUMMYFUNCTION("""COMPUTED_VALUE"""),192.42)</f>
        <v>192.42</v>
      </c>
    </row>
    <row r="750">
      <c r="A750">
        <f>IFERROR(__xludf.DUMMYFUNCTION("""COMPUTED_VALUE"""),44571.6458333333)</f>
        <v>44571.6458333333</v>
      </c>
      <c r="B750">
        <f>IFERROR(__xludf.DUMMYFUNCTION("""COMPUTED_VALUE"""),194.35)</f>
        <v>194.35</v>
      </c>
    </row>
    <row r="751">
      <c r="A751">
        <f>IFERROR(__xludf.DUMMYFUNCTION("""COMPUTED_VALUE"""),44572.6458333333)</f>
        <v>44572.6458333333</v>
      </c>
      <c r="B751">
        <f>IFERROR(__xludf.DUMMYFUNCTION("""COMPUTED_VALUE"""),194.69)</f>
        <v>194.69</v>
      </c>
    </row>
    <row r="752">
      <c r="A752">
        <f>IFERROR(__xludf.DUMMYFUNCTION("""COMPUTED_VALUE"""),44573.6458333333)</f>
        <v>44573.6458333333</v>
      </c>
      <c r="B752">
        <f>IFERROR(__xludf.DUMMYFUNCTION("""COMPUTED_VALUE"""),196.2)</f>
        <v>196.2</v>
      </c>
    </row>
    <row r="753">
      <c r="A753">
        <f>IFERROR(__xludf.DUMMYFUNCTION("""COMPUTED_VALUE"""),44574.6458333333)</f>
        <v>44574.6458333333</v>
      </c>
      <c r="B753">
        <f>IFERROR(__xludf.DUMMYFUNCTION("""COMPUTED_VALUE"""),197)</f>
        <v>197</v>
      </c>
    </row>
    <row r="754">
      <c r="A754">
        <f>IFERROR(__xludf.DUMMYFUNCTION("""COMPUTED_VALUE"""),44575.6458333333)</f>
        <v>44575.6458333333</v>
      </c>
      <c r="B754">
        <f>IFERROR(__xludf.DUMMYFUNCTION("""COMPUTED_VALUE"""),197.36)</f>
        <v>197.36</v>
      </c>
    </row>
    <row r="755">
      <c r="A755">
        <f>IFERROR(__xludf.DUMMYFUNCTION("""COMPUTED_VALUE"""),44578.6458333333)</f>
        <v>44578.6458333333</v>
      </c>
      <c r="B755">
        <f>IFERROR(__xludf.DUMMYFUNCTION("""COMPUTED_VALUE"""),198.03)</f>
        <v>198.03</v>
      </c>
    </row>
    <row r="756">
      <c r="A756">
        <f>IFERROR(__xludf.DUMMYFUNCTION("""COMPUTED_VALUE"""),44579.6458333333)</f>
        <v>44579.6458333333</v>
      </c>
      <c r="B756">
        <f>IFERROR(__xludf.DUMMYFUNCTION("""COMPUTED_VALUE"""),195.97)</f>
        <v>195.97</v>
      </c>
    </row>
    <row r="757">
      <c r="A757">
        <f>IFERROR(__xludf.DUMMYFUNCTION("""COMPUTED_VALUE"""),44580.6458333333)</f>
        <v>44580.6458333333</v>
      </c>
      <c r="B757">
        <f>IFERROR(__xludf.DUMMYFUNCTION("""COMPUTED_VALUE"""),194.18)</f>
        <v>194.18</v>
      </c>
    </row>
    <row r="758">
      <c r="A758">
        <f>IFERROR(__xludf.DUMMYFUNCTION("""COMPUTED_VALUE"""),44581.6458333333)</f>
        <v>44581.6458333333</v>
      </c>
      <c r="B758">
        <f>IFERROR(__xludf.DUMMYFUNCTION("""COMPUTED_VALUE"""),192.18)</f>
        <v>192.18</v>
      </c>
    </row>
    <row r="759">
      <c r="A759">
        <f>IFERROR(__xludf.DUMMYFUNCTION("""COMPUTED_VALUE"""),44582.6458333333)</f>
        <v>44582.6458333333</v>
      </c>
      <c r="B759">
        <f>IFERROR(__xludf.DUMMYFUNCTION("""COMPUTED_VALUE"""),190.64)</f>
        <v>190.64</v>
      </c>
    </row>
    <row r="760">
      <c r="A760">
        <f>IFERROR(__xludf.DUMMYFUNCTION("""COMPUTED_VALUE"""),44585.6458333333)</f>
        <v>44585.6458333333</v>
      </c>
      <c r="B760">
        <f>IFERROR(__xludf.DUMMYFUNCTION("""COMPUTED_VALUE"""),185.79)</f>
        <v>185.79</v>
      </c>
    </row>
    <row r="761">
      <c r="A761">
        <f>IFERROR(__xludf.DUMMYFUNCTION("""COMPUTED_VALUE"""),44586.6458333333)</f>
        <v>44586.6458333333</v>
      </c>
      <c r="B761">
        <f>IFERROR(__xludf.DUMMYFUNCTION("""COMPUTED_VALUE"""),187.07)</f>
        <v>187.07</v>
      </c>
    </row>
    <row r="762">
      <c r="A762">
        <f>IFERROR(__xludf.DUMMYFUNCTION("""COMPUTED_VALUE"""),44588.6458333333)</f>
        <v>44588.6458333333</v>
      </c>
      <c r="B762">
        <f>IFERROR(__xludf.DUMMYFUNCTION("""COMPUTED_VALUE"""),185.33)</f>
        <v>185.33</v>
      </c>
    </row>
    <row r="763">
      <c r="A763">
        <f>IFERROR(__xludf.DUMMYFUNCTION("""COMPUTED_VALUE"""),44589.6458333333)</f>
        <v>44589.6458333333</v>
      </c>
      <c r="B763">
        <f>IFERROR(__xludf.DUMMYFUNCTION("""COMPUTED_VALUE"""),185.1)</f>
        <v>185.1</v>
      </c>
    </row>
    <row r="764">
      <c r="A764">
        <f>IFERROR(__xludf.DUMMYFUNCTION("""COMPUTED_VALUE"""),44592.6458333333)</f>
        <v>44592.6458333333</v>
      </c>
      <c r="B764">
        <f>IFERROR(__xludf.DUMMYFUNCTION("""COMPUTED_VALUE"""),187.63)</f>
        <v>187.63</v>
      </c>
    </row>
    <row r="765">
      <c r="A765">
        <f>IFERROR(__xludf.DUMMYFUNCTION("""COMPUTED_VALUE"""),44593.6458333333)</f>
        <v>44593.6458333333</v>
      </c>
      <c r="B765">
        <f>IFERROR(__xludf.DUMMYFUNCTION("""COMPUTED_VALUE"""),189.7)</f>
        <v>189.7</v>
      </c>
    </row>
    <row r="766">
      <c r="A766">
        <f>IFERROR(__xludf.DUMMYFUNCTION("""COMPUTED_VALUE"""),44594.6458333333)</f>
        <v>44594.6458333333</v>
      </c>
      <c r="B766">
        <f>IFERROR(__xludf.DUMMYFUNCTION("""COMPUTED_VALUE"""),192.12)</f>
        <v>192.12</v>
      </c>
    </row>
    <row r="767">
      <c r="A767">
        <f>IFERROR(__xludf.DUMMYFUNCTION("""COMPUTED_VALUE"""),44595.6458333333)</f>
        <v>44595.6458333333</v>
      </c>
      <c r="B767">
        <f>IFERROR(__xludf.DUMMYFUNCTION("""COMPUTED_VALUE"""),190.01)</f>
        <v>190.01</v>
      </c>
    </row>
    <row r="768">
      <c r="A768">
        <f>IFERROR(__xludf.DUMMYFUNCTION("""COMPUTED_VALUE"""),44596.6458333333)</f>
        <v>44596.6458333333</v>
      </c>
      <c r="B768">
        <f>IFERROR(__xludf.DUMMYFUNCTION("""COMPUTED_VALUE"""),189.59)</f>
        <v>189.59</v>
      </c>
    </row>
    <row r="769">
      <c r="A769">
        <f>IFERROR(__xludf.DUMMYFUNCTION("""COMPUTED_VALUE"""),44599.6458333333)</f>
        <v>44599.6458333333</v>
      </c>
      <c r="B769">
        <f>IFERROR(__xludf.DUMMYFUNCTION("""COMPUTED_VALUE"""),186.34)</f>
        <v>186.34</v>
      </c>
    </row>
    <row r="770">
      <c r="A770">
        <f>IFERROR(__xludf.DUMMYFUNCTION("""COMPUTED_VALUE"""),44600.6458333333)</f>
        <v>44600.6458333333</v>
      </c>
      <c r="B770">
        <f>IFERROR(__xludf.DUMMYFUNCTION("""COMPUTED_VALUE"""),186.81)</f>
        <v>186.81</v>
      </c>
    </row>
    <row r="771">
      <c r="A771">
        <f>IFERROR(__xludf.DUMMYFUNCTION("""COMPUTED_VALUE"""),44601.6458333333)</f>
        <v>44601.6458333333</v>
      </c>
      <c r="B771">
        <f>IFERROR(__xludf.DUMMYFUNCTION("""COMPUTED_VALUE"""),189.03)</f>
        <v>189.03</v>
      </c>
    </row>
    <row r="772">
      <c r="A772">
        <f>IFERROR(__xludf.DUMMYFUNCTION("""COMPUTED_VALUE"""),44602.6458333333)</f>
        <v>44602.6458333333</v>
      </c>
      <c r="B772">
        <f>IFERROR(__xludf.DUMMYFUNCTION("""COMPUTED_VALUE"""),190.11)</f>
        <v>190.11</v>
      </c>
    </row>
    <row r="773">
      <c r="A773">
        <f>IFERROR(__xludf.DUMMYFUNCTION("""COMPUTED_VALUE"""),44603.6458333333)</f>
        <v>44603.6458333333</v>
      </c>
      <c r="B773">
        <f>IFERROR(__xludf.DUMMYFUNCTION("""COMPUTED_VALUE"""),188)</f>
        <v>188</v>
      </c>
    </row>
    <row r="774">
      <c r="A774">
        <f>IFERROR(__xludf.DUMMYFUNCTION("""COMPUTED_VALUE"""),44606.6458333333)</f>
        <v>44606.6458333333</v>
      </c>
      <c r="B774">
        <f>IFERROR(__xludf.DUMMYFUNCTION("""COMPUTED_VALUE"""),182.59)</f>
        <v>182.59</v>
      </c>
    </row>
    <row r="775">
      <c r="A775">
        <f>IFERROR(__xludf.DUMMYFUNCTION("""COMPUTED_VALUE"""),44607.6458333333)</f>
        <v>44607.6458333333</v>
      </c>
      <c r="B775">
        <f>IFERROR(__xludf.DUMMYFUNCTION("""COMPUTED_VALUE"""),187.59)</f>
        <v>187.59</v>
      </c>
    </row>
    <row r="776">
      <c r="A776">
        <f>IFERROR(__xludf.DUMMYFUNCTION("""COMPUTED_VALUE"""),44608.6458333333)</f>
        <v>44608.6458333333</v>
      </c>
      <c r="B776">
        <f>IFERROR(__xludf.DUMMYFUNCTION("""COMPUTED_VALUE"""),187.14)</f>
        <v>187.14</v>
      </c>
    </row>
    <row r="777">
      <c r="A777">
        <f>IFERROR(__xludf.DUMMYFUNCTION("""COMPUTED_VALUE"""),44609.6458333333)</f>
        <v>44609.6458333333</v>
      </c>
      <c r="B777">
        <f>IFERROR(__xludf.DUMMYFUNCTION("""COMPUTED_VALUE"""),186.93)</f>
        <v>186.93</v>
      </c>
    </row>
    <row r="778">
      <c r="A778">
        <f>IFERROR(__xludf.DUMMYFUNCTION("""COMPUTED_VALUE"""),44610.6458333333)</f>
        <v>44610.6458333333</v>
      </c>
      <c r="B778">
        <f>IFERROR(__xludf.DUMMYFUNCTION("""COMPUTED_VALUE"""),186.64)</f>
        <v>186.64</v>
      </c>
    </row>
    <row r="779">
      <c r="A779">
        <f>IFERROR(__xludf.DUMMYFUNCTION("""COMPUTED_VALUE"""),44613.6458333333)</f>
        <v>44613.6458333333</v>
      </c>
      <c r="B779">
        <f>IFERROR(__xludf.DUMMYFUNCTION("""COMPUTED_VALUE"""),186.29)</f>
        <v>186.29</v>
      </c>
    </row>
    <row r="780">
      <c r="A780">
        <f>IFERROR(__xludf.DUMMYFUNCTION("""COMPUTED_VALUE"""),44614.6458333333)</f>
        <v>44614.6458333333</v>
      </c>
      <c r="B780">
        <f>IFERROR(__xludf.DUMMYFUNCTION("""COMPUTED_VALUE"""),185.27)</f>
        <v>185.27</v>
      </c>
    </row>
    <row r="781">
      <c r="A781">
        <f>IFERROR(__xludf.DUMMYFUNCTION("""COMPUTED_VALUE"""),44615.6458333333)</f>
        <v>44615.6458333333</v>
      </c>
      <c r="B781">
        <f>IFERROR(__xludf.DUMMYFUNCTION("""COMPUTED_VALUE"""),185.05)</f>
        <v>185.05</v>
      </c>
    </row>
    <row r="782">
      <c r="A782">
        <f>IFERROR(__xludf.DUMMYFUNCTION("""COMPUTED_VALUE"""),44616.6458333333)</f>
        <v>44616.6458333333</v>
      </c>
      <c r="B782">
        <f>IFERROR(__xludf.DUMMYFUNCTION("""COMPUTED_VALUE"""),178.36)</f>
        <v>178.36</v>
      </c>
    </row>
    <row r="783">
      <c r="A783">
        <f>IFERROR(__xludf.DUMMYFUNCTION("""COMPUTED_VALUE"""),44617.6458333333)</f>
        <v>44617.6458333333</v>
      </c>
      <c r="B783">
        <f>IFERROR(__xludf.DUMMYFUNCTION("""COMPUTED_VALUE"""),180.85)</f>
        <v>180.85</v>
      </c>
    </row>
    <row r="784">
      <c r="A784">
        <f>IFERROR(__xludf.DUMMYFUNCTION("""COMPUTED_VALUE"""),44620.6458333333)</f>
        <v>44620.6458333333</v>
      </c>
      <c r="B784">
        <f>IFERROR(__xludf.DUMMYFUNCTION("""COMPUTED_VALUE"""),181.84)</f>
        <v>181.84</v>
      </c>
    </row>
    <row r="785">
      <c r="A785">
        <f>IFERROR(__xludf.DUMMYFUNCTION("""COMPUTED_VALUE"""),44622.6458333333)</f>
        <v>44622.6458333333</v>
      </c>
      <c r="B785">
        <f>IFERROR(__xludf.DUMMYFUNCTION("""COMPUTED_VALUE"""),180.1)</f>
        <v>180.1</v>
      </c>
    </row>
    <row r="786">
      <c r="A786">
        <f>IFERROR(__xludf.DUMMYFUNCTION("""COMPUTED_VALUE"""),44623.6458333333)</f>
        <v>44623.6458333333</v>
      </c>
      <c r="B786">
        <f>IFERROR(__xludf.DUMMYFUNCTION("""COMPUTED_VALUE"""),178.86)</f>
        <v>178.86</v>
      </c>
    </row>
    <row r="787">
      <c r="A787">
        <f>IFERROR(__xludf.DUMMYFUNCTION("""COMPUTED_VALUE"""),44624.6458333333)</f>
        <v>44624.6458333333</v>
      </c>
      <c r="B787">
        <f>IFERROR(__xludf.DUMMYFUNCTION("""COMPUTED_VALUE"""),176.26)</f>
        <v>176.26</v>
      </c>
    </row>
    <row r="788">
      <c r="A788">
        <f>IFERROR(__xludf.DUMMYFUNCTION("""COMPUTED_VALUE"""),44627.6458333333)</f>
        <v>44627.6458333333</v>
      </c>
      <c r="B788">
        <f>IFERROR(__xludf.DUMMYFUNCTION("""COMPUTED_VALUE"""),172.33)</f>
        <v>172.33</v>
      </c>
    </row>
    <row r="789">
      <c r="A789">
        <f>IFERROR(__xludf.DUMMYFUNCTION("""COMPUTED_VALUE"""),44628.6458333333)</f>
        <v>44628.6458333333</v>
      </c>
      <c r="B789">
        <f>IFERROR(__xludf.DUMMYFUNCTION("""COMPUTED_VALUE"""),173.4)</f>
        <v>173.4</v>
      </c>
    </row>
    <row r="790">
      <c r="A790">
        <f>IFERROR(__xludf.DUMMYFUNCTION("""COMPUTED_VALUE"""),44629.6458333333)</f>
        <v>44629.6458333333</v>
      </c>
      <c r="B790">
        <f>IFERROR(__xludf.DUMMYFUNCTION("""COMPUTED_VALUE"""),176.98)</f>
        <v>176.98</v>
      </c>
    </row>
    <row r="791">
      <c r="A791">
        <f>IFERROR(__xludf.DUMMYFUNCTION("""COMPUTED_VALUE"""),44630.6458333333)</f>
        <v>44630.6458333333</v>
      </c>
      <c r="B791">
        <f>IFERROR(__xludf.DUMMYFUNCTION("""COMPUTED_VALUE"""),179.65)</f>
        <v>179.65</v>
      </c>
    </row>
    <row r="792">
      <c r="A792">
        <f>IFERROR(__xludf.DUMMYFUNCTION("""COMPUTED_VALUE"""),44631.6458333333)</f>
        <v>44631.6458333333</v>
      </c>
      <c r="B792">
        <f>IFERROR(__xludf.DUMMYFUNCTION("""COMPUTED_VALUE"""),179.98)</f>
        <v>179.98</v>
      </c>
    </row>
    <row r="793">
      <c r="A793">
        <f>IFERROR(__xludf.DUMMYFUNCTION("""COMPUTED_VALUE"""),44634.6458333333)</f>
        <v>44634.6458333333</v>
      </c>
      <c r="B793">
        <f>IFERROR(__xludf.DUMMYFUNCTION("""COMPUTED_VALUE"""),182.61)</f>
        <v>182.61</v>
      </c>
    </row>
    <row r="794">
      <c r="A794">
        <f>IFERROR(__xludf.DUMMYFUNCTION("""COMPUTED_VALUE"""),44635.6458333333)</f>
        <v>44635.6458333333</v>
      </c>
      <c r="B794">
        <f>IFERROR(__xludf.DUMMYFUNCTION("""COMPUTED_VALUE"""),180.6)</f>
        <v>180.6</v>
      </c>
    </row>
    <row r="795">
      <c r="A795">
        <f>IFERROR(__xludf.DUMMYFUNCTION("""COMPUTED_VALUE"""),44636.6458333333)</f>
        <v>44636.6458333333</v>
      </c>
      <c r="B795">
        <f>IFERROR(__xludf.DUMMYFUNCTION("""COMPUTED_VALUE"""),183.66)</f>
        <v>183.66</v>
      </c>
    </row>
    <row r="796">
      <c r="A796">
        <f>IFERROR(__xludf.DUMMYFUNCTION("""COMPUTED_VALUE"""),44637.6458333333)</f>
        <v>44637.6458333333</v>
      </c>
      <c r="B796">
        <f>IFERROR(__xludf.DUMMYFUNCTION("""COMPUTED_VALUE"""),186.71)</f>
        <v>186.71</v>
      </c>
    </row>
    <row r="797">
      <c r="A797">
        <f>IFERROR(__xludf.DUMMYFUNCTION("""COMPUTED_VALUE"""),44641.6458333333)</f>
        <v>44641.6458333333</v>
      </c>
      <c r="B797">
        <f>IFERROR(__xludf.DUMMYFUNCTION("""COMPUTED_VALUE"""),185.38)</f>
        <v>185.38</v>
      </c>
    </row>
    <row r="798">
      <c r="A798">
        <f>IFERROR(__xludf.DUMMYFUNCTION("""COMPUTED_VALUE"""),44642.6458333333)</f>
        <v>44642.6458333333</v>
      </c>
      <c r="B798">
        <f>IFERROR(__xludf.DUMMYFUNCTION("""COMPUTED_VALUE"""),187.34)</f>
        <v>187.34</v>
      </c>
    </row>
    <row r="799">
      <c r="A799">
        <f>IFERROR(__xludf.DUMMYFUNCTION("""COMPUTED_VALUE"""),44643.6458333333)</f>
        <v>44643.6458333333</v>
      </c>
      <c r="B799">
        <f>IFERROR(__xludf.DUMMYFUNCTION("""COMPUTED_VALUE"""),186.34)</f>
        <v>186.34</v>
      </c>
    </row>
    <row r="800">
      <c r="A800">
        <f>IFERROR(__xludf.DUMMYFUNCTION("""COMPUTED_VALUE"""),44644.6458333333)</f>
        <v>44644.6458333333</v>
      </c>
      <c r="B800">
        <f>IFERROR(__xludf.DUMMYFUNCTION("""COMPUTED_VALUE"""),186.09)</f>
        <v>186.09</v>
      </c>
    </row>
    <row r="801">
      <c r="A801">
        <f>IFERROR(__xludf.DUMMYFUNCTION("""COMPUTED_VALUE"""),44645.6458333333)</f>
        <v>44645.6458333333</v>
      </c>
      <c r="B801">
        <f>IFERROR(__xludf.DUMMYFUNCTION("""COMPUTED_VALUE"""),185.82)</f>
        <v>185.82</v>
      </c>
    </row>
    <row r="802">
      <c r="A802">
        <f>IFERROR(__xludf.DUMMYFUNCTION("""COMPUTED_VALUE"""),44648.6458333333)</f>
        <v>44648.6458333333</v>
      </c>
      <c r="B802">
        <f>IFERROR(__xludf.DUMMYFUNCTION("""COMPUTED_VALUE"""),186.32)</f>
        <v>186.32</v>
      </c>
    </row>
    <row r="803">
      <c r="A803">
        <f>IFERROR(__xludf.DUMMYFUNCTION("""COMPUTED_VALUE"""),44649.6458333333)</f>
        <v>44649.6458333333</v>
      </c>
      <c r="B803">
        <f>IFERROR(__xludf.DUMMYFUNCTION("""COMPUTED_VALUE"""),187.22)</f>
        <v>187.22</v>
      </c>
    </row>
    <row r="804">
      <c r="A804">
        <f>IFERROR(__xludf.DUMMYFUNCTION("""COMPUTED_VALUE"""),44650.6458333333)</f>
        <v>44650.6458333333</v>
      </c>
      <c r="B804">
        <f>IFERROR(__xludf.DUMMYFUNCTION("""COMPUTED_VALUE"""),188.91)</f>
        <v>188.91</v>
      </c>
    </row>
    <row r="805">
      <c r="A805">
        <f>IFERROR(__xludf.DUMMYFUNCTION("""COMPUTED_VALUE"""),44651.6458333333)</f>
        <v>44651.6458333333</v>
      </c>
      <c r="B805">
        <f>IFERROR(__xludf.DUMMYFUNCTION("""COMPUTED_VALUE"""),188.87)</f>
        <v>188.87</v>
      </c>
    </row>
    <row r="806">
      <c r="A806">
        <f>IFERROR(__xludf.DUMMYFUNCTION("""COMPUTED_VALUE"""),44652.6458333333)</f>
        <v>44652.6458333333</v>
      </c>
      <c r="B806">
        <f>IFERROR(__xludf.DUMMYFUNCTION("""COMPUTED_VALUE"""),190.47)</f>
        <v>190.47</v>
      </c>
    </row>
    <row r="807">
      <c r="A807">
        <f>IFERROR(__xludf.DUMMYFUNCTION("""COMPUTED_VALUE"""),44655.6458333333)</f>
        <v>44655.6458333333</v>
      </c>
      <c r="B807">
        <f>IFERROR(__xludf.DUMMYFUNCTION("""COMPUTED_VALUE"""),195.19)</f>
        <v>195.19</v>
      </c>
    </row>
    <row r="808">
      <c r="A808">
        <f>IFERROR(__xludf.DUMMYFUNCTION("""COMPUTED_VALUE"""),44656.6458333333)</f>
        <v>44656.6458333333</v>
      </c>
      <c r="B808">
        <f>IFERROR(__xludf.DUMMYFUNCTION("""COMPUTED_VALUE"""),194.55)</f>
        <v>194.55</v>
      </c>
    </row>
    <row r="809">
      <c r="A809">
        <f>IFERROR(__xludf.DUMMYFUNCTION("""COMPUTED_VALUE"""),44657.6458333333)</f>
        <v>44657.6458333333</v>
      </c>
      <c r="B809">
        <f>IFERROR(__xludf.DUMMYFUNCTION("""COMPUTED_VALUE"""),193)</f>
        <v>193</v>
      </c>
    </row>
    <row r="810">
      <c r="A810">
        <f>IFERROR(__xludf.DUMMYFUNCTION("""COMPUTED_VALUE"""),44658.6458333333)</f>
        <v>44658.6458333333</v>
      </c>
      <c r="B810">
        <f>IFERROR(__xludf.DUMMYFUNCTION("""COMPUTED_VALUE"""),191.26)</f>
        <v>191.26</v>
      </c>
    </row>
    <row r="811">
      <c r="A811">
        <f>IFERROR(__xludf.DUMMYFUNCTION("""COMPUTED_VALUE"""),44659.6458333333)</f>
        <v>44659.6458333333</v>
      </c>
      <c r="B811">
        <f>IFERROR(__xludf.DUMMYFUNCTION("""COMPUTED_VALUE"""),192.76)</f>
        <v>192.76</v>
      </c>
    </row>
    <row r="812">
      <c r="A812">
        <f>IFERROR(__xludf.DUMMYFUNCTION("""COMPUTED_VALUE"""),44662.6458333333)</f>
        <v>44662.6458333333</v>
      </c>
      <c r="B812">
        <f>IFERROR(__xludf.DUMMYFUNCTION("""COMPUTED_VALUE"""),191.67)</f>
        <v>191.67</v>
      </c>
    </row>
    <row r="813">
      <c r="A813">
        <f>IFERROR(__xludf.DUMMYFUNCTION("""COMPUTED_VALUE"""),44663.6458333333)</f>
        <v>44663.6458333333</v>
      </c>
      <c r="B813">
        <f>IFERROR(__xludf.DUMMYFUNCTION("""COMPUTED_VALUE"""),190.42)</f>
        <v>190.42</v>
      </c>
    </row>
    <row r="814">
      <c r="A814">
        <f>IFERROR(__xludf.DUMMYFUNCTION("""COMPUTED_VALUE"""),44664.6458333333)</f>
        <v>44664.6458333333</v>
      </c>
      <c r="B814">
        <f>IFERROR(__xludf.DUMMYFUNCTION("""COMPUTED_VALUE"""),189.54)</f>
        <v>189.54</v>
      </c>
    </row>
    <row r="815">
      <c r="A815">
        <f>IFERROR(__xludf.DUMMYFUNCTION("""COMPUTED_VALUE"""),44669.6458333333)</f>
        <v>44669.6458333333</v>
      </c>
      <c r="B815">
        <f>IFERROR(__xludf.DUMMYFUNCTION("""COMPUTED_VALUE"""),186.23)</f>
        <v>186.23</v>
      </c>
    </row>
    <row r="816">
      <c r="A816">
        <f>IFERROR(__xludf.DUMMYFUNCTION("""COMPUTED_VALUE"""),44670.6458333333)</f>
        <v>44670.6458333333</v>
      </c>
      <c r="B816">
        <f>IFERROR(__xludf.DUMMYFUNCTION("""COMPUTED_VALUE"""),183.68)</f>
        <v>183.68</v>
      </c>
    </row>
    <row r="817">
      <c r="A817">
        <f>IFERROR(__xludf.DUMMYFUNCTION("""COMPUTED_VALUE"""),44671.6458333333)</f>
        <v>44671.6458333333</v>
      </c>
      <c r="B817">
        <f>IFERROR(__xludf.DUMMYFUNCTION("""COMPUTED_VALUE"""),185.86)</f>
        <v>185.86</v>
      </c>
    </row>
    <row r="818">
      <c r="A818">
        <f>IFERROR(__xludf.DUMMYFUNCTION("""COMPUTED_VALUE"""),44672.6458333333)</f>
        <v>44672.6458333333</v>
      </c>
      <c r="B818">
        <f>IFERROR(__xludf.DUMMYFUNCTION("""COMPUTED_VALUE"""),188.1)</f>
        <v>188.1</v>
      </c>
    </row>
    <row r="819">
      <c r="A819">
        <f>IFERROR(__xludf.DUMMYFUNCTION("""COMPUTED_VALUE"""),44673.6458333333)</f>
        <v>44673.6458333333</v>
      </c>
      <c r="B819">
        <f>IFERROR(__xludf.DUMMYFUNCTION("""COMPUTED_VALUE"""),186.09)</f>
        <v>186.09</v>
      </c>
    </row>
    <row r="820">
      <c r="A820">
        <f>IFERROR(__xludf.DUMMYFUNCTION("""COMPUTED_VALUE"""),44676.6458333333)</f>
        <v>44676.6458333333</v>
      </c>
      <c r="B820">
        <f>IFERROR(__xludf.DUMMYFUNCTION("""COMPUTED_VALUE"""),183.86)</f>
        <v>183.86</v>
      </c>
    </row>
    <row r="821">
      <c r="A821">
        <f>IFERROR(__xludf.DUMMYFUNCTION("""COMPUTED_VALUE"""),44677.6458333333)</f>
        <v>44677.6458333333</v>
      </c>
      <c r="B821">
        <f>IFERROR(__xludf.DUMMYFUNCTION("""COMPUTED_VALUE"""),186.11)</f>
        <v>186.11</v>
      </c>
    </row>
    <row r="822">
      <c r="A822">
        <f>IFERROR(__xludf.DUMMYFUNCTION("""COMPUTED_VALUE"""),44678.6458333333)</f>
        <v>44678.6458333333</v>
      </c>
      <c r="B822">
        <f>IFERROR(__xludf.DUMMYFUNCTION("""COMPUTED_VALUE"""),184.78)</f>
        <v>184.78</v>
      </c>
    </row>
    <row r="823">
      <c r="A823">
        <f>IFERROR(__xludf.DUMMYFUNCTION("""COMPUTED_VALUE"""),44679.6458333333)</f>
        <v>44679.6458333333</v>
      </c>
      <c r="B823">
        <f>IFERROR(__xludf.DUMMYFUNCTION("""COMPUTED_VALUE"""),186.41)</f>
        <v>186.41</v>
      </c>
    </row>
    <row r="824">
      <c r="A824">
        <f>IFERROR(__xludf.DUMMYFUNCTION("""COMPUTED_VALUE"""),44680.6458333333)</f>
        <v>44680.6458333333</v>
      </c>
      <c r="B824">
        <f>IFERROR(__xludf.DUMMYFUNCTION("""COMPUTED_VALUE"""),185.43)</f>
        <v>185.43</v>
      </c>
    </row>
    <row r="825">
      <c r="A825">
        <f>IFERROR(__xludf.DUMMYFUNCTION("""COMPUTED_VALUE"""),44683.6458333333)</f>
        <v>44683.6458333333</v>
      </c>
      <c r="B825">
        <f>IFERROR(__xludf.DUMMYFUNCTION("""COMPUTED_VALUE"""),185.12)</f>
        <v>185.12</v>
      </c>
    </row>
    <row r="826">
      <c r="A826">
        <f>IFERROR(__xludf.DUMMYFUNCTION("""COMPUTED_VALUE"""),44685.6458333333)</f>
        <v>44685.6458333333</v>
      </c>
      <c r="B826">
        <f>IFERROR(__xludf.DUMMYFUNCTION("""COMPUTED_VALUE"""),181.05)</f>
        <v>181.05</v>
      </c>
    </row>
    <row r="827">
      <c r="A827">
        <f>IFERROR(__xludf.DUMMYFUNCTION("""COMPUTED_VALUE"""),44686.6458333333)</f>
        <v>44686.6458333333</v>
      </c>
      <c r="B827">
        <f>IFERROR(__xludf.DUMMYFUNCTION("""COMPUTED_VALUE"""),181.01)</f>
        <v>181.01</v>
      </c>
    </row>
    <row r="828">
      <c r="A828">
        <f>IFERROR(__xludf.DUMMYFUNCTION("""COMPUTED_VALUE"""),44687.6458333333)</f>
        <v>44687.6458333333</v>
      </c>
      <c r="B828">
        <f>IFERROR(__xludf.DUMMYFUNCTION("""COMPUTED_VALUE"""),177.94)</f>
        <v>177.94</v>
      </c>
    </row>
    <row r="829">
      <c r="A829">
        <f>IFERROR(__xludf.DUMMYFUNCTION("""COMPUTED_VALUE"""),44690.6458333333)</f>
        <v>44690.6458333333</v>
      </c>
      <c r="B829">
        <f>IFERROR(__xludf.DUMMYFUNCTION("""COMPUTED_VALUE"""),176.95)</f>
        <v>176.95</v>
      </c>
    </row>
    <row r="830">
      <c r="A830">
        <f>IFERROR(__xludf.DUMMYFUNCTION("""COMPUTED_VALUE"""),44691.6458333333)</f>
        <v>44691.6458333333</v>
      </c>
      <c r="B830">
        <f>IFERROR(__xludf.DUMMYFUNCTION("""COMPUTED_VALUE"""),176.16)</f>
        <v>176.16</v>
      </c>
    </row>
    <row r="831">
      <c r="A831">
        <f>IFERROR(__xludf.DUMMYFUNCTION("""COMPUTED_VALUE"""),44692.6458333333)</f>
        <v>44692.6458333333</v>
      </c>
      <c r="B831">
        <f>IFERROR(__xludf.DUMMYFUNCTION("""COMPUTED_VALUE"""),175.34)</f>
        <v>175.34</v>
      </c>
    </row>
    <row r="832">
      <c r="A832">
        <f>IFERROR(__xludf.DUMMYFUNCTION("""COMPUTED_VALUE"""),44693.6458333333)</f>
        <v>44693.6458333333</v>
      </c>
      <c r="B832">
        <f>IFERROR(__xludf.DUMMYFUNCTION("""COMPUTED_VALUE"""),171.72)</f>
        <v>171.72</v>
      </c>
    </row>
    <row r="833">
      <c r="A833">
        <f>IFERROR(__xludf.DUMMYFUNCTION("""COMPUTED_VALUE"""),44694.6458333333)</f>
        <v>44694.6458333333</v>
      </c>
      <c r="B833">
        <f>IFERROR(__xludf.DUMMYFUNCTION("""COMPUTED_VALUE"""),171.4)</f>
        <v>171.4</v>
      </c>
    </row>
    <row r="834">
      <c r="A834">
        <f>IFERROR(__xludf.DUMMYFUNCTION("""COMPUTED_VALUE"""),44697.6458333333)</f>
        <v>44697.6458333333</v>
      </c>
      <c r="B834">
        <f>IFERROR(__xludf.DUMMYFUNCTION("""COMPUTED_VALUE"""),172.13)</f>
        <v>172.13</v>
      </c>
    </row>
    <row r="835">
      <c r="A835">
        <f>IFERROR(__xludf.DUMMYFUNCTION("""COMPUTED_VALUE"""),44698.6458333333)</f>
        <v>44698.6458333333</v>
      </c>
      <c r="B835">
        <f>IFERROR(__xludf.DUMMYFUNCTION("""COMPUTED_VALUE"""),176.44)</f>
        <v>176.44</v>
      </c>
    </row>
    <row r="836">
      <c r="A836">
        <f>IFERROR(__xludf.DUMMYFUNCTION("""COMPUTED_VALUE"""),44699.6458333333)</f>
        <v>44699.6458333333</v>
      </c>
      <c r="B836">
        <f>IFERROR(__xludf.DUMMYFUNCTION("""COMPUTED_VALUE"""),176.05)</f>
        <v>176.05</v>
      </c>
    </row>
    <row r="837">
      <c r="A837">
        <f>IFERROR(__xludf.DUMMYFUNCTION("""COMPUTED_VALUE"""),44700.6458333333)</f>
        <v>44700.6458333333</v>
      </c>
      <c r="B837">
        <f>IFERROR(__xludf.DUMMYFUNCTION("""COMPUTED_VALUE"""),171.7)</f>
        <v>171.7</v>
      </c>
    </row>
    <row r="838">
      <c r="A838">
        <f>IFERROR(__xludf.DUMMYFUNCTION("""COMPUTED_VALUE"""),44701.6458333333)</f>
        <v>44701.6458333333</v>
      </c>
      <c r="B838">
        <f>IFERROR(__xludf.DUMMYFUNCTION("""COMPUTED_VALUE"""),175.92)</f>
        <v>175.92</v>
      </c>
    </row>
    <row r="839">
      <c r="A839">
        <f>IFERROR(__xludf.DUMMYFUNCTION("""COMPUTED_VALUE"""),44704.6458333333)</f>
        <v>44704.6458333333</v>
      </c>
      <c r="B839">
        <f>IFERROR(__xludf.DUMMYFUNCTION("""COMPUTED_VALUE"""),175.53)</f>
        <v>175.53</v>
      </c>
    </row>
    <row r="840">
      <c r="A840">
        <f>IFERROR(__xludf.DUMMYFUNCTION("""COMPUTED_VALUE"""),44705.6458333333)</f>
        <v>44705.6458333333</v>
      </c>
      <c r="B840">
        <f>IFERROR(__xludf.DUMMYFUNCTION("""COMPUTED_VALUE"""),175.09)</f>
        <v>175.09</v>
      </c>
    </row>
    <row r="841">
      <c r="A841">
        <f>IFERROR(__xludf.DUMMYFUNCTION("""COMPUTED_VALUE"""),44706.6458333333)</f>
        <v>44706.6458333333</v>
      </c>
      <c r="B841">
        <f>IFERROR(__xludf.DUMMYFUNCTION("""COMPUTED_VALUE"""),174.13)</f>
        <v>174.13</v>
      </c>
    </row>
    <row r="842">
      <c r="A842">
        <f>IFERROR(__xludf.DUMMYFUNCTION("""COMPUTED_VALUE"""),44707.6458333333)</f>
        <v>44707.6458333333</v>
      </c>
      <c r="B842">
        <f>IFERROR(__xludf.DUMMYFUNCTION("""COMPUTED_VALUE"""),175.57)</f>
        <v>175.57</v>
      </c>
    </row>
    <row r="843">
      <c r="A843">
        <f>IFERROR(__xludf.DUMMYFUNCTION("""COMPUTED_VALUE"""),44708.6458333333)</f>
        <v>44708.6458333333</v>
      </c>
      <c r="B843">
        <f>IFERROR(__xludf.DUMMYFUNCTION("""COMPUTED_VALUE"""),177.1)</f>
        <v>177.1</v>
      </c>
    </row>
    <row r="844">
      <c r="A844">
        <f>IFERROR(__xludf.DUMMYFUNCTION("""COMPUTED_VALUE"""),44711.6458333333)</f>
        <v>44711.6458333333</v>
      </c>
      <c r="B844">
        <f>IFERROR(__xludf.DUMMYFUNCTION("""COMPUTED_VALUE"""),180.43)</f>
        <v>180.43</v>
      </c>
    </row>
    <row r="845">
      <c r="A845">
        <f>IFERROR(__xludf.DUMMYFUNCTION("""COMPUTED_VALUE"""),44712.6458333333)</f>
        <v>44712.6458333333</v>
      </c>
      <c r="B845">
        <f>IFERROR(__xludf.DUMMYFUNCTION("""COMPUTED_VALUE"""),179.87)</f>
        <v>179.87</v>
      </c>
    </row>
    <row r="846">
      <c r="A846">
        <f>IFERROR(__xludf.DUMMYFUNCTION("""COMPUTED_VALUE"""),44713.6458333333)</f>
        <v>44713.6458333333</v>
      </c>
      <c r="B846">
        <f>IFERROR(__xludf.DUMMYFUNCTION("""COMPUTED_VALUE"""),179.59)</f>
        <v>179.59</v>
      </c>
    </row>
    <row r="847">
      <c r="A847">
        <f>IFERROR(__xludf.DUMMYFUNCTION("""COMPUTED_VALUE"""),44714.6458333333)</f>
        <v>44714.6458333333</v>
      </c>
      <c r="B847">
        <f>IFERROR(__xludf.DUMMYFUNCTION("""COMPUTED_VALUE"""),180.68)</f>
        <v>180.68</v>
      </c>
    </row>
    <row r="848">
      <c r="A848">
        <f>IFERROR(__xludf.DUMMYFUNCTION("""COMPUTED_VALUE"""),44715.6458333333)</f>
        <v>44715.6458333333</v>
      </c>
      <c r="B848">
        <f>IFERROR(__xludf.DUMMYFUNCTION("""COMPUTED_VALUE"""),180.21)</f>
        <v>180.21</v>
      </c>
    </row>
    <row r="849">
      <c r="A849">
        <f>IFERROR(__xludf.DUMMYFUNCTION("""COMPUTED_VALUE"""),44718.6458333333)</f>
        <v>44718.6458333333</v>
      </c>
      <c r="B849">
        <f>IFERROR(__xludf.DUMMYFUNCTION("""COMPUTED_VALUE"""),180.15)</f>
        <v>180.15</v>
      </c>
    </row>
    <row r="850">
      <c r="A850">
        <f>IFERROR(__xludf.DUMMYFUNCTION("""COMPUTED_VALUE"""),44719.6458333333)</f>
        <v>44719.6458333333</v>
      </c>
      <c r="B850">
        <f>IFERROR(__xludf.DUMMYFUNCTION("""COMPUTED_VALUE"""),178.56)</f>
        <v>178.56</v>
      </c>
    </row>
    <row r="851">
      <c r="A851">
        <f>IFERROR(__xludf.DUMMYFUNCTION("""COMPUTED_VALUE"""),44720.6458333333)</f>
        <v>44720.6458333333</v>
      </c>
      <c r="B851">
        <f>IFERROR(__xludf.DUMMYFUNCTION("""COMPUTED_VALUE"""),178.08)</f>
        <v>178.08</v>
      </c>
    </row>
    <row r="852">
      <c r="A852">
        <f>IFERROR(__xludf.DUMMYFUNCTION("""COMPUTED_VALUE"""),44721.6458333333)</f>
        <v>44721.6458333333</v>
      </c>
      <c r="B852">
        <f>IFERROR(__xludf.DUMMYFUNCTION("""COMPUTED_VALUE"""),179.4)</f>
        <v>179.4</v>
      </c>
    </row>
    <row r="853">
      <c r="A853">
        <f>IFERROR(__xludf.DUMMYFUNCTION("""COMPUTED_VALUE"""),44722.6458333333)</f>
        <v>44722.6458333333</v>
      </c>
      <c r="B853">
        <f>IFERROR(__xludf.DUMMYFUNCTION("""COMPUTED_VALUE"""),176.46)</f>
        <v>176.46</v>
      </c>
    </row>
    <row r="854">
      <c r="A854">
        <f>IFERROR(__xludf.DUMMYFUNCTION("""COMPUTED_VALUE"""),44725.6458333333)</f>
        <v>44725.6458333333</v>
      </c>
      <c r="B854">
        <f>IFERROR(__xludf.DUMMYFUNCTION("""COMPUTED_VALUE"""),171.87)</f>
        <v>171.87</v>
      </c>
    </row>
    <row r="855">
      <c r="A855">
        <f>IFERROR(__xludf.DUMMYFUNCTION("""COMPUTED_VALUE"""),44726.6458333333)</f>
        <v>44726.6458333333</v>
      </c>
      <c r="B855">
        <f>IFERROR(__xludf.DUMMYFUNCTION("""COMPUTED_VALUE"""),171.3)</f>
        <v>171.3</v>
      </c>
    </row>
    <row r="856">
      <c r="A856">
        <f>IFERROR(__xludf.DUMMYFUNCTION("""COMPUTED_VALUE"""),44727.6458333333)</f>
        <v>44727.6458333333</v>
      </c>
      <c r="B856">
        <f>IFERROR(__xludf.DUMMYFUNCTION("""COMPUTED_VALUE"""),171.1)</f>
        <v>171.1</v>
      </c>
    </row>
    <row r="857">
      <c r="A857">
        <f>IFERROR(__xludf.DUMMYFUNCTION("""COMPUTED_VALUE"""),44728.6458333333)</f>
        <v>44728.6458333333</v>
      </c>
      <c r="B857">
        <f>IFERROR(__xludf.DUMMYFUNCTION("""COMPUTED_VALUE"""),167.56)</f>
        <v>167.56</v>
      </c>
    </row>
    <row r="858">
      <c r="A858">
        <f>IFERROR(__xludf.DUMMYFUNCTION("""COMPUTED_VALUE"""),44729.6458333333)</f>
        <v>44729.6458333333</v>
      </c>
      <c r="B858">
        <f>IFERROR(__xludf.DUMMYFUNCTION("""COMPUTED_VALUE"""),166.87)</f>
        <v>166.87</v>
      </c>
    </row>
    <row r="859">
      <c r="A859">
        <f>IFERROR(__xludf.DUMMYFUNCTION("""COMPUTED_VALUE"""),44732.6458333333)</f>
        <v>44732.6458333333</v>
      </c>
      <c r="B859">
        <f>IFERROR(__xludf.DUMMYFUNCTION("""COMPUTED_VALUE"""),167.31)</f>
        <v>167.31</v>
      </c>
    </row>
    <row r="860">
      <c r="A860">
        <f>IFERROR(__xludf.DUMMYFUNCTION("""COMPUTED_VALUE"""),44733.6458333333)</f>
        <v>44733.6458333333</v>
      </c>
      <c r="B860">
        <f>IFERROR(__xludf.DUMMYFUNCTION("""COMPUTED_VALUE"""),170.26)</f>
        <v>170.26</v>
      </c>
    </row>
    <row r="861">
      <c r="A861">
        <f>IFERROR(__xludf.DUMMYFUNCTION("""COMPUTED_VALUE"""),44734.6458333333)</f>
        <v>44734.6458333333</v>
      </c>
      <c r="B861">
        <f>IFERROR(__xludf.DUMMYFUNCTION("""COMPUTED_VALUE"""),168.08)</f>
        <v>168.08</v>
      </c>
    </row>
    <row r="862">
      <c r="A862">
        <f>IFERROR(__xludf.DUMMYFUNCTION("""COMPUTED_VALUE"""),44735.6458333333)</f>
        <v>44735.6458333333</v>
      </c>
      <c r="B862">
        <f>IFERROR(__xludf.DUMMYFUNCTION("""COMPUTED_VALUE"""),169.71)</f>
        <v>169.71</v>
      </c>
    </row>
    <row r="863">
      <c r="A863">
        <f>IFERROR(__xludf.DUMMYFUNCTION("""COMPUTED_VALUE"""),44736.6458333333)</f>
        <v>44736.6458333333</v>
      </c>
      <c r="B863">
        <f>IFERROR(__xludf.DUMMYFUNCTION("""COMPUTED_VALUE"""),171.16)</f>
        <v>171.16</v>
      </c>
    </row>
    <row r="864">
      <c r="A864">
        <f>IFERROR(__xludf.DUMMYFUNCTION("""COMPUTED_VALUE"""),44739.6458333333)</f>
        <v>44739.6458333333</v>
      </c>
      <c r="B864">
        <f>IFERROR(__xludf.DUMMYFUNCTION("""COMPUTED_VALUE"""),172.62)</f>
        <v>172.62</v>
      </c>
    </row>
    <row r="865">
      <c r="A865">
        <f>IFERROR(__xludf.DUMMYFUNCTION("""COMPUTED_VALUE"""),44740.6458333333)</f>
        <v>44740.6458333333</v>
      </c>
      <c r="B865">
        <f>IFERROR(__xludf.DUMMYFUNCTION("""COMPUTED_VALUE"""),172.65)</f>
        <v>172.65</v>
      </c>
    </row>
    <row r="866">
      <c r="A866">
        <f>IFERROR(__xludf.DUMMYFUNCTION("""COMPUTED_VALUE"""),44741.6458333333)</f>
        <v>44741.6458333333</v>
      </c>
      <c r="B866">
        <f>IFERROR(__xludf.DUMMYFUNCTION("""COMPUTED_VALUE"""),171.86)</f>
        <v>171.86</v>
      </c>
    </row>
    <row r="867">
      <c r="A867">
        <f>IFERROR(__xludf.DUMMYFUNCTION("""COMPUTED_VALUE"""),44742.6458333333)</f>
        <v>44742.6458333333</v>
      </c>
      <c r="B867">
        <f>IFERROR(__xludf.DUMMYFUNCTION("""COMPUTED_VALUE"""),171.6)</f>
        <v>171.6</v>
      </c>
    </row>
    <row r="868">
      <c r="A868">
        <f>IFERROR(__xludf.DUMMYFUNCTION("""COMPUTED_VALUE"""),44743.6458333333)</f>
        <v>44743.6458333333</v>
      </c>
      <c r="B868">
        <f>IFERROR(__xludf.DUMMYFUNCTION("""COMPUTED_VALUE"""),171.64)</f>
        <v>171.64</v>
      </c>
    </row>
    <row r="869">
      <c r="A869">
        <f>IFERROR(__xludf.DUMMYFUNCTION("""COMPUTED_VALUE"""),44746.6458333333)</f>
        <v>44746.6458333333</v>
      </c>
      <c r="B869">
        <f>IFERROR(__xludf.DUMMYFUNCTION("""COMPUTED_VALUE"""),172.63)</f>
        <v>172.63</v>
      </c>
    </row>
    <row r="870">
      <c r="A870">
        <f>IFERROR(__xludf.DUMMYFUNCTION("""COMPUTED_VALUE"""),44747.6458333333)</f>
        <v>44747.6458333333</v>
      </c>
      <c r="B870">
        <f>IFERROR(__xludf.DUMMYFUNCTION("""COMPUTED_VALUE"""),172.04)</f>
        <v>172.04</v>
      </c>
    </row>
    <row r="871">
      <c r="A871">
        <f>IFERROR(__xludf.DUMMYFUNCTION("""COMPUTED_VALUE"""),44748.6458333333)</f>
        <v>44748.6458333333</v>
      </c>
      <c r="B871">
        <f>IFERROR(__xludf.DUMMYFUNCTION("""COMPUTED_VALUE"""),174.12)</f>
        <v>174.12</v>
      </c>
    </row>
    <row r="872">
      <c r="A872">
        <f>IFERROR(__xludf.DUMMYFUNCTION("""COMPUTED_VALUE"""),44749.6458333333)</f>
        <v>44749.6458333333</v>
      </c>
      <c r="B872">
        <f>IFERROR(__xludf.DUMMYFUNCTION("""COMPUTED_VALUE"""),175.54)</f>
        <v>175.54</v>
      </c>
    </row>
    <row r="873">
      <c r="A873">
        <f>IFERROR(__xludf.DUMMYFUNCTION("""COMPUTED_VALUE"""),44750.6458333333)</f>
        <v>44750.6458333333</v>
      </c>
      <c r="B873">
        <f>IFERROR(__xludf.DUMMYFUNCTION("""COMPUTED_VALUE"""),176.28)</f>
        <v>176.28</v>
      </c>
    </row>
    <row r="874">
      <c r="A874">
        <f>IFERROR(__xludf.DUMMYFUNCTION("""COMPUTED_VALUE"""),44753.6458333333)</f>
        <v>44753.6458333333</v>
      </c>
      <c r="B874">
        <f>IFERROR(__xludf.DUMMYFUNCTION("""COMPUTED_VALUE"""),176.23)</f>
        <v>176.23</v>
      </c>
    </row>
    <row r="875">
      <c r="A875">
        <f>IFERROR(__xludf.DUMMYFUNCTION("""COMPUTED_VALUE"""),44754.6458333333)</f>
        <v>44754.6458333333</v>
      </c>
      <c r="B875">
        <f>IFERROR(__xludf.DUMMYFUNCTION("""COMPUTED_VALUE"""),175.1)</f>
        <v>175.1</v>
      </c>
    </row>
    <row r="876">
      <c r="A876">
        <f>IFERROR(__xludf.DUMMYFUNCTION("""COMPUTED_VALUE"""),44755.6458333333)</f>
        <v>44755.6458333333</v>
      </c>
      <c r="B876">
        <f>IFERROR(__xludf.DUMMYFUNCTION("""COMPUTED_VALUE"""),174.06)</f>
        <v>174.06</v>
      </c>
    </row>
    <row r="877">
      <c r="A877">
        <f>IFERROR(__xludf.DUMMYFUNCTION("""COMPUTED_VALUE"""),44756.6458333333)</f>
        <v>44756.6458333333</v>
      </c>
      <c r="B877">
        <f>IFERROR(__xludf.DUMMYFUNCTION("""COMPUTED_VALUE"""),173.93)</f>
        <v>173.93</v>
      </c>
    </row>
    <row r="878">
      <c r="A878">
        <f>IFERROR(__xludf.DUMMYFUNCTION("""COMPUTED_VALUE"""),44757.6458333333)</f>
        <v>44757.6458333333</v>
      </c>
      <c r="B878">
        <f>IFERROR(__xludf.DUMMYFUNCTION("""COMPUTED_VALUE"""),175.02)</f>
        <v>175.02</v>
      </c>
    </row>
    <row r="879">
      <c r="A879">
        <f>IFERROR(__xludf.DUMMYFUNCTION("""COMPUTED_VALUE"""),44760.6458333333)</f>
        <v>44760.6458333333</v>
      </c>
      <c r="B879">
        <f>IFERROR(__xludf.DUMMYFUNCTION("""COMPUTED_VALUE"""),177.39)</f>
        <v>177.39</v>
      </c>
    </row>
    <row r="880">
      <c r="A880">
        <f>IFERROR(__xludf.DUMMYFUNCTION("""COMPUTED_VALUE"""),44761.6458333333)</f>
        <v>44761.6458333333</v>
      </c>
      <c r="B880">
        <f>IFERROR(__xludf.DUMMYFUNCTION("""COMPUTED_VALUE"""),177.88)</f>
        <v>177.88</v>
      </c>
    </row>
    <row r="881">
      <c r="A881">
        <f>IFERROR(__xludf.DUMMYFUNCTION("""COMPUTED_VALUE"""),44762.6458333333)</f>
        <v>44762.6458333333</v>
      </c>
      <c r="B881">
        <f>IFERROR(__xludf.DUMMYFUNCTION("""COMPUTED_VALUE"""),179.53)</f>
        <v>179.53</v>
      </c>
    </row>
    <row r="882">
      <c r="A882">
        <f>IFERROR(__xludf.DUMMYFUNCTION("""COMPUTED_VALUE"""),44763.6458333333)</f>
        <v>44763.6458333333</v>
      </c>
      <c r="B882">
        <f>IFERROR(__xludf.DUMMYFUNCTION("""COMPUTED_VALUE"""),180.54)</f>
        <v>180.54</v>
      </c>
    </row>
    <row r="883">
      <c r="A883">
        <f>IFERROR(__xludf.DUMMYFUNCTION("""COMPUTED_VALUE"""),44764.6458333333)</f>
        <v>44764.6458333333</v>
      </c>
      <c r="B883">
        <f>IFERROR(__xludf.DUMMYFUNCTION("""COMPUTED_VALUE"""),181.89)</f>
        <v>181.89</v>
      </c>
    </row>
    <row r="884">
      <c r="A884">
        <f>IFERROR(__xludf.DUMMYFUNCTION("""COMPUTED_VALUE"""),44767.6458333333)</f>
        <v>44767.6458333333</v>
      </c>
      <c r="B884">
        <f>IFERROR(__xludf.DUMMYFUNCTION("""COMPUTED_VALUE"""),181.46)</f>
        <v>181.46</v>
      </c>
    </row>
    <row r="885">
      <c r="A885">
        <f>IFERROR(__xludf.DUMMYFUNCTION("""COMPUTED_VALUE"""),44768.6458333333)</f>
        <v>44768.6458333333</v>
      </c>
      <c r="B885">
        <f>IFERROR(__xludf.DUMMYFUNCTION("""COMPUTED_VALUE"""),179.91)</f>
        <v>179.91</v>
      </c>
    </row>
    <row r="886">
      <c r="A886">
        <f>IFERROR(__xludf.DUMMYFUNCTION("""COMPUTED_VALUE"""),44769.6458333333)</f>
        <v>44769.6458333333</v>
      </c>
      <c r="B886">
        <f>IFERROR(__xludf.DUMMYFUNCTION("""COMPUTED_VALUE"""),181.6)</f>
        <v>181.6</v>
      </c>
    </row>
    <row r="887">
      <c r="A887">
        <f>IFERROR(__xludf.DUMMYFUNCTION("""COMPUTED_VALUE"""),44770.6458333333)</f>
        <v>44770.6458333333</v>
      </c>
      <c r="B887">
        <f>IFERROR(__xludf.DUMMYFUNCTION("""COMPUTED_VALUE"""),184.18)</f>
        <v>184.18</v>
      </c>
    </row>
    <row r="888">
      <c r="A888">
        <f>IFERROR(__xludf.DUMMYFUNCTION("""COMPUTED_VALUE"""),44771.6458333333)</f>
        <v>44771.6458333333</v>
      </c>
      <c r="B888">
        <f>IFERROR(__xludf.DUMMYFUNCTION("""COMPUTED_VALUE"""),186.54)</f>
        <v>186.54</v>
      </c>
    </row>
    <row r="889">
      <c r="A889">
        <f>IFERROR(__xludf.DUMMYFUNCTION("""COMPUTED_VALUE"""),44774.6458333333)</f>
        <v>44774.6458333333</v>
      </c>
      <c r="B889">
        <f>IFERROR(__xludf.DUMMYFUNCTION("""COMPUTED_VALUE"""),188.63)</f>
        <v>188.63</v>
      </c>
    </row>
    <row r="890">
      <c r="A890">
        <f>IFERROR(__xludf.DUMMYFUNCTION("""COMPUTED_VALUE"""),44775.6458333333)</f>
        <v>44775.6458333333</v>
      </c>
      <c r="B890">
        <f>IFERROR(__xludf.DUMMYFUNCTION("""COMPUTED_VALUE"""),188.62)</f>
        <v>188.62</v>
      </c>
    </row>
    <row r="891">
      <c r="A891">
        <f>IFERROR(__xludf.DUMMYFUNCTION("""COMPUTED_VALUE"""),44776.6458333333)</f>
        <v>44776.6458333333</v>
      </c>
      <c r="B891">
        <f>IFERROR(__xludf.DUMMYFUNCTION("""COMPUTED_VALUE"""),189.11)</f>
        <v>189.11</v>
      </c>
    </row>
    <row r="892">
      <c r="A892">
        <f>IFERROR(__xludf.DUMMYFUNCTION("""COMPUTED_VALUE"""),44777.6458333333)</f>
        <v>44777.6458333333</v>
      </c>
      <c r="B892">
        <f>IFERROR(__xludf.DUMMYFUNCTION("""COMPUTED_VALUE"""),189.17)</f>
        <v>189.17</v>
      </c>
    </row>
    <row r="893">
      <c r="A893">
        <f>IFERROR(__xludf.DUMMYFUNCTION("""COMPUTED_VALUE"""),44778.6458333333)</f>
        <v>44778.6458333333</v>
      </c>
      <c r="B893">
        <f>IFERROR(__xludf.DUMMYFUNCTION("""COMPUTED_VALUE"""),189.25)</f>
        <v>189.25</v>
      </c>
    </row>
    <row r="894">
      <c r="A894">
        <f>IFERROR(__xludf.DUMMYFUNCTION("""COMPUTED_VALUE"""),44781.6458333333)</f>
        <v>44781.6458333333</v>
      </c>
      <c r="B894">
        <f>IFERROR(__xludf.DUMMYFUNCTION("""COMPUTED_VALUE"""),190.79)</f>
        <v>190.79</v>
      </c>
    </row>
    <row r="895">
      <c r="A895">
        <f>IFERROR(__xludf.DUMMYFUNCTION("""COMPUTED_VALUE"""),44783.6458333333)</f>
        <v>44783.6458333333</v>
      </c>
      <c r="B895">
        <f>IFERROR(__xludf.DUMMYFUNCTION("""COMPUTED_VALUE"""),191.04)</f>
        <v>191.04</v>
      </c>
    </row>
    <row r="896">
      <c r="A896">
        <f>IFERROR(__xludf.DUMMYFUNCTION("""COMPUTED_VALUE"""),44784.6458333333)</f>
        <v>44784.6458333333</v>
      </c>
      <c r="B896">
        <f>IFERROR(__xludf.DUMMYFUNCTION("""COMPUTED_VALUE"""),192.34)</f>
        <v>192.34</v>
      </c>
    </row>
    <row r="897">
      <c r="A897">
        <f>IFERROR(__xludf.DUMMYFUNCTION("""COMPUTED_VALUE"""),44785.6458333333)</f>
        <v>44785.6458333333</v>
      </c>
      <c r="B897">
        <f>IFERROR(__xludf.DUMMYFUNCTION("""COMPUTED_VALUE"""),192.86)</f>
        <v>192.86</v>
      </c>
    </row>
    <row r="898">
      <c r="A898">
        <f>IFERROR(__xludf.DUMMYFUNCTION("""COMPUTED_VALUE"""),44789.6458333333)</f>
        <v>44789.6458333333</v>
      </c>
      <c r="B898">
        <f>IFERROR(__xludf.DUMMYFUNCTION("""COMPUTED_VALUE"""),194.09)</f>
        <v>194.09</v>
      </c>
    </row>
    <row r="899">
      <c r="A899">
        <f>IFERROR(__xludf.DUMMYFUNCTION("""COMPUTED_VALUE"""),44790.6458333333)</f>
        <v>44790.6458333333</v>
      </c>
      <c r="B899">
        <f>IFERROR(__xludf.DUMMYFUNCTION("""COMPUTED_VALUE"""),195.55)</f>
        <v>195.55</v>
      </c>
    </row>
    <row r="900">
      <c r="A900">
        <f>IFERROR(__xludf.DUMMYFUNCTION("""COMPUTED_VALUE"""),44791.6458333333)</f>
        <v>44791.6458333333</v>
      </c>
      <c r="B900">
        <f>IFERROR(__xludf.DUMMYFUNCTION("""COMPUTED_VALUE"""),195.71)</f>
        <v>195.71</v>
      </c>
    </row>
    <row r="901">
      <c r="A901">
        <f>IFERROR(__xludf.DUMMYFUNCTION("""COMPUTED_VALUE"""),44792.6458333333)</f>
        <v>44792.6458333333</v>
      </c>
      <c r="B901">
        <f>IFERROR(__xludf.DUMMYFUNCTION("""COMPUTED_VALUE"""),193.61)</f>
        <v>193.61</v>
      </c>
    </row>
    <row r="902">
      <c r="A902">
        <f>IFERROR(__xludf.DUMMYFUNCTION("""COMPUTED_VALUE"""),44795.6458333333)</f>
        <v>44795.6458333333</v>
      </c>
      <c r="B902">
        <f>IFERROR(__xludf.DUMMYFUNCTION("""COMPUTED_VALUE"""),190.95)</f>
        <v>190.95</v>
      </c>
    </row>
    <row r="903">
      <c r="A903">
        <f>IFERROR(__xludf.DUMMYFUNCTION("""COMPUTED_VALUE"""),44796.6458333333)</f>
        <v>44796.6458333333</v>
      </c>
      <c r="B903">
        <f>IFERROR(__xludf.DUMMYFUNCTION("""COMPUTED_VALUE"""),192.19)</f>
        <v>192.19</v>
      </c>
    </row>
    <row r="904">
      <c r="A904">
        <f>IFERROR(__xludf.DUMMYFUNCTION("""COMPUTED_VALUE"""),44797.6458333333)</f>
        <v>44797.6458333333</v>
      </c>
      <c r="B904">
        <f>IFERROR(__xludf.DUMMYFUNCTION("""COMPUTED_VALUE"""),192.63)</f>
        <v>192.63</v>
      </c>
    </row>
    <row r="905">
      <c r="A905">
        <f>IFERROR(__xludf.DUMMYFUNCTION("""COMPUTED_VALUE"""),44798.6458333333)</f>
        <v>44798.6458333333</v>
      </c>
      <c r="B905">
        <f>IFERROR(__xludf.DUMMYFUNCTION("""COMPUTED_VALUE"""),191.78)</f>
        <v>191.78</v>
      </c>
    </row>
    <row r="906">
      <c r="A906">
        <f>IFERROR(__xludf.DUMMYFUNCTION("""COMPUTED_VALUE"""),44799.6458333333)</f>
        <v>44799.6458333333</v>
      </c>
      <c r="B906">
        <f>IFERROR(__xludf.DUMMYFUNCTION("""COMPUTED_VALUE"""),191.92)</f>
        <v>191.92</v>
      </c>
    </row>
    <row r="907">
      <c r="A907">
        <f>IFERROR(__xludf.DUMMYFUNCTION("""COMPUTED_VALUE"""),44802.6458333333)</f>
        <v>44802.6458333333</v>
      </c>
      <c r="B907">
        <f>IFERROR(__xludf.DUMMYFUNCTION("""COMPUTED_VALUE"""),189.44)</f>
        <v>189.44</v>
      </c>
    </row>
    <row r="908">
      <c r="A908">
        <f>IFERROR(__xludf.DUMMYFUNCTION("""COMPUTED_VALUE"""),44803.6458333333)</f>
        <v>44803.6458333333</v>
      </c>
      <c r="B908">
        <f>IFERROR(__xludf.DUMMYFUNCTION("""COMPUTED_VALUE"""),193.92)</f>
        <v>193.92</v>
      </c>
    </row>
    <row r="909">
      <c r="A909">
        <f>IFERROR(__xludf.DUMMYFUNCTION("""COMPUTED_VALUE"""),44805.6458333333)</f>
        <v>44805.6458333333</v>
      </c>
      <c r="B909">
        <f>IFERROR(__xludf.DUMMYFUNCTION("""COMPUTED_VALUE"""),191.82)</f>
        <v>191.82</v>
      </c>
    </row>
    <row r="910">
      <c r="A910">
        <f>IFERROR(__xludf.DUMMYFUNCTION("""COMPUTED_VALUE"""),44806.6458333333)</f>
        <v>44806.6458333333</v>
      </c>
      <c r="B910">
        <f>IFERROR(__xludf.DUMMYFUNCTION("""COMPUTED_VALUE"""),191.61)</f>
        <v>191.61</v>
      </c>
    </row>
    <row r="911">
      <c r="A911">
        <f>IFERROR(__xludf.DUMMYFUNCTION("""COMPUTED_VALUE"""),44809.6458333333)</f>
        <v>44809.6458333333</v>
      </c>
      <c r="B911">
        <f>IFERROR(__xludf.DUMMYFUNCTION("""COMPUTED_VALUE"""),192.98)</f>
        <v>192.98</v>
      </c>
    </row>
    <row r="912">
      <c r="A912">
        <f>IFERROR(__xludf.DUMMYFUNCTION("""COMPUTED_VALUE"""),44810.6458333333)</f>
        <v>44810.6458333333</v>
      </c>
      <c r="B912">
        <f>IFERROR(__xludf.DUMMYFUNCTION("""COMPUTED_VALUE"""),192.48)</f>
        <v>192.48</v>
      </c>
    </row>
    <row r="913">
      <c r="A913">
        <f>IFERROR(__xludf.DUMMYFUNCTION("""COMPUTED_VALUE"""),44811.6458333333)</f>
        <v>44811.6458333333</v>
      </c>
      <c r="B913">
        <f>IFERROR(__xludf.DUMMYFUNCTION("""COMPUTED_VALUE"""),192.37)</f>
        <v>192.37</v>
      </c>
    </row>
    <row r="914">
      <c r="A914">
        <f>IFERROR(__xludf.DUMMYFUNCTION("""COMPUTED_VALUE"""),44812.6458333333)</f>
        <v>44812.6458333333</v>
      </c>
      <c r="B914">
        <f>IFERROR(__xludf.DUMMYFUNCTION("""COMPUTED_VALUE"""),194)</f>
        <v>194</v>
      </c>
    </row>
    <row r="915">
      <c r="A915">
        <f>IFERROR(__xludf.DUMMYFUNCTION("""COMPUTED_VALUE"""),44813.6458333333)</f>
        <v>44813.6458333333</v>
      </c>
      <c r="B915">
        <f>IFERROR(__xludf.DUMMYFUNCTION("""COMPUTED_VALUE"""),194.6)</f>
        <v>194.6</v>
      </c>
    </row>
    <row r="916">
      <c r="A916">
        <f>IFERROR(__xludf.DUMMYFUNCTION("""COMPUTED_VALUE"""),44816.6458333333)</f>
        <v>44816.6458333333</v>
      </c>
      <c r="B916">
        <f>IFERROR(__xludf.DUMMYFUNCTION("""COMPUTED_VALUE"""),195.64)</f>
        <v>195.64</v>
      </c>
    </row>
    <row r="917">
      <c r="A917">
        <f>IFERROR(__xludf.DUMMYFUNCTION("""COMPUTED_VALUE"""),44817.6458333333)</f>
        <v>44817.6458333333</v>
      </c>
      <c r="B917">
        <f>IFERROR(__xludf.DUMMYFUNCTION("""COMPUTED_VALUE"""),196.95)</f>
        <v>196.95</v>
      </c>
    </row>
    <row r="918">
      <c r="A918">
        <f>IFERROR(__xludf.DUMMYFUNCTION("""COMPUTED_VALUE"""),44818.6458333333)</f>
        <v>44818.6458333333</v>
      </c>
      <c r="B918">
        <f>IFERROR(__xludf.DUMMYFUNCTION("""COMPUTED_VALUE"""),196.27)</f>
        <v>196.27</v>
      </c>
    </row>
    <row r="919">
      <c r="A919">
        <f>IFERROR(__xludf.DUMMYFUNCTION("""COMPUTED_VALUE"""),44819.6458333333)</f>
        <v>44819.6458333333</v>
      </c>
      <c r="B919">
        <f>IFERROR(__xludf.DUMMYFUNCTION("""COMPUTED_VALUE"""),195.69)</f>
        <v>195.69</v>
      </c>
    </row>
    <row r="920">
      <c r="A920">
        <f>IFERROR(__xludf.DUMMYFUNCTION("""COMPUTED_VALUE"""),44820.6458333333)</f>
        <v>44820.6458333333</v>
      </c>
      <c r="B920">
        <f>IFERROR(__xludf.DUMMYFUNCTION("""COMPUTED_VALUE"""),191.9)</f>
        <v>191.9</v>
      </c>
    </row>
    <row r="921">
      <c r="A921">
        <f>IFERROR(__xludf.DUMMYFUNCTION("""COMPUTED_VALUE"""),44823.6458333333)</f>
        <v>44823.6458333333</v>
      </c>
      <c r="B921">
        <f>IFERROR(__xludf.DUMMYFUNCTION("""COMPUTED_VALUE"""),192.75)</f>
        <v>192.75</v>
      </c>
    </row>
    <row r="922">
      <c r="A922">
        <f>IFERROR(__xludf.DUMMYFUNCTION("""COMPUTED_VALUE"""),44824.6458333333)</f>
        <v>44824.6458333333</v>
      </c>
      <c r="B922">
        <f>IFERROR(__xludf.DUMMYFUNCTION("""COMPUTED_VALUE"""),194.44)</f>
        <v>194.44</v>
      </c>
    </row>
    <row r="923">
      <c r="A923">
        <f>IFERROR(__xludf.DUMMYFUNCTION("""COMPUTED_VALUE"""),44825.6458333333)</f>
        <v>44825.6458333333</v>
      </c>
      <c r="B923">
        <f>IFERROR(__xludf.DUMMYFUNCTION("""COMPUTED_VALUE"""),193.5)</f>
        <v>193.5</v>
      </c>
    </row>
    <row r="924">
      <c r="A924">
        <f>IFERROR(__xludf.DUMMYFUNCTION("""COMPUTED_VALUE"""),44826.6458333333)</f>
        <v>44826.6458333333</v>
      </c>
      <c r="B924">
        <f>IFERROR(__xludf.DUMMYFUNCTION("""COMPUTED_VALUE"""),192.92)</f>
        <v>192.92</v>
      </c>
    </row>
    <row r="925">
      <c r="A925">
        <f>IFERROR(__xludf.DUMMYFUNCTION("""COMPUTED_VALUE"""),44827.6458333333)</f>
        <v>44827.6458333333</v>
      </c>
      <c r="B925">
        <f>IFERROR(__xludf.DUMMYFUNCTION("""COMPUTED_VALUE"""),189.64)</f>
        <v>189.64</v>
      </c>
    </row>
    <row r="926">
      <c r="A926">
        <f>IFERROR(__xludf.DUMMYFUNCTION("""COMPUTED_VALUE"""),44830.6458333333)</f>
        <v>44830.6458333333</v>
      </c>
      <c r="B926">
        <f>IFERROR(__xludf.DUMMYFUNCTION("""COMPUTED_VALUE"""),186.21)</f>
        <v>186.21</v>
      </c>
    </row>
    <row r="927">
      <c r="A927">
        <f>IFERROR(__xludf.DUMMYFUNCTION("""COMPUTED_VALUE"""),44831.6458333333)</f>
        <v>44831.6458333333</v>
      </c>
      <c r="B927">
        <f>IFERROR(__xludf.DUMMYFUNCTION("""COMPUTED_VALUE"""),186.05)</f>
        <v>186.05</v>
      </c>
    </row>
    <row r="928">
      <c r="A928">
        <f>IFERROR(__xludf.DUMMYFUNCTION("""COMPUTED_VALUE"""),44832.6458333333)</f>
        <v>44832.6458333333</v>
      </c>
      <c r="B928">
        <f>IFERROR(__xludf.DUMMYFUNCTION("""COMPUTED_VALUE"""),184.47)</f>
        <v>184.47</v>
      </c>
    </row>
    <row r="929">
      <c r="A929">
        <f>IFERROR(__xludf.DUMMYFUNCTION("""COMPUTED_VALUE"""),44833.6458333333)</f>
        <v>44833.6458333333</v>
      </c>
      <c r="B929">
        <f>IFERROR(__xludf.DUMMYFUNCTION("""COMPUTED_VALUE"""),184.07)</f>
        <v>184.07</v>
      </c>
    </row>
    <row r="930">
      <c r="A930">
        <f>IFERROR(__xludf.DUMMYFUNCTION("""COMPUTED_VALUE"""),44834.6458333333)</f>
        <v>44834.6458333333</v>
      </c>
      <c r="B930">
        <f>IFERROR(__xludf.DUMMYFUNCTION("""COMPUTED_VALUE"""),186.83)</f>
        <v>186.83</v>
      </c>
    </row>
    <row r="931">
      <c r="A931">
        <f>IFERROR(__xludf.DUMMYFUNCTION("""COMPUTED_VALUE"""),44837.6458333333)</f>
        <v>44837.6458333333</v>
      </c>
      <c r="B931">
        <f>IFERROR(__xludf.DUMMYFUNCTION("""COMPUTED_VALUE"""),184.25)</f>
        <v>184.25</v>
      </c>
    </row>
    <row r="932">
      <c r="A932">
        <f>IFERROR(__xludf.DUMMYFUNCTION("""COMPUTED_VALUE"""),44838.6458333333)</f>
        <v>44838.6458333333</v>
      </c>
      <c r="B932">
        <f>IFERROR(__xludf.DUMMYFUNCTION("""COMPUTED_VALUE"""),188.29)</f>
        <v>188.29</v>
      </c>
    </row>
    <row r="933">
      <c r="A933">
        <f>IFERROR(__xludf.DUMMYFUNCTION("""COMPUTED_VALUE"""),44840.6458333333)</f>
        <v>44840.6458333333</v>
      </c>
      <c r="B933">
        <f>IFERROR(__xludf.DUMMYFUNCTION("""COMPUTED_VALUE"""),188.94)</f>
        <v>188.94</v>
      </c>
    </row>
    <row r="934">
      <c r="A934">
        <f>IFERROR(__xludf.DUMMYFUNCTION("""COMPUTED_VALUE"""),44841.6458333333)</f>
        <v>44841.6458333333</v>
      </c>
      <c r="B934">
        <f>IFERROR(__xludf.DUMMYFUNCTION("""COMPUTED_VALUE"""),189.19)</f>
        <v>189.19</v>
      </c>
    </row>
    <row r="935">
      <c r="A935">
        <f>IFERROR(__xludf.DUMMYFUNCTION("""COMPUTED_VALUE"""),44844.6458333333)</f>
        <v>44844.6458333333</v>
      </c>
      <c r="B935">
        <f>IFERROR(__xludf.DUMMYFUNCTION("""COMPUTED_VALUE"""),188.75)</f>
        <v>188.75</v>
      </c>
    </row>
    <row r="936">
      <c r="A936">
        <f>IFERROR(__xludf.DUMMYFUNCTION("""COMPUTED_VALUE"""),44845.6458333333)</f>
        <v>44845.6458333333</v>
      </c>
      <c r="B936">
        <f>IFERROR(__xludf.DUMMYFUNCTION("""COMPUTED_VALUE"""),185.87)</f>
        <v>185.87</v>
      </c>
    </row>
    <row r="937">
      <c r="A937">
        <f>IFERROR(__xludf.DUMMYFUNCTION("""COMPUTED_VALUE"""),44846.6458333333)</f>
        <v>44846.6458333333</v>
      </c>
      <c r="B937">
        <f>IFERROR(__xludf.DUMMYFUNCTION("""COMPUTED_VALUE"""),187.21)</f>
        <v>187.21</v>
      </c>
    </row>
    <row r="938">
      <c r="A938">
        <f>IFERROR(__xludf.DUMMYFUNCTION("""COMPUTED_VALUE"""),44847.6458333333)</f>
        <v>44847.6458333333</v>
      </c>
      <c r="B938">
        <f>IFERROR(__xludf.DUMMYFUNCTION("""COMPUTED_VALUE"""),186.23)</f>
        <v>186.23</v>
      </c>
    </row>
    <row r="939">
      <c r="A939">
        <f>IFERROR(__xludf.DUMMYFUNCTION("""COMPUTED_VALUE"""),44848.6458333333)</f>
        <v>44848.6458333333</v>
      </c>
      <c r="B939">
        <f>IFERROR(__xludf.DUMMYFUNCTION("""COMPUTED_VALUE"""),188.02)</f>
        <v>188.02</v>
      </c>
    </row>
    <row r="940">
      <c r="A940">
        <f>IFERROR(__xludf.DUMMYFUNCTION("""COMPUTED_VALUE"""),44851.6458333333)</f>
        <v>44851.6458333333</v>
      </c>
      <c r="B940">
        <f>IFERROR(__xludf.DUMMYFUNCTION("""COMPUTED_VALUE"""),188.83)</f>
        <v>188.83</v>
      </c>
    </row>
    <row r="941">
      <c r="A941">
        <f>IFERROR(__xludf.DUMMYFUNCTION("""COMPUTED_VALUE"""),44852.6458333333)</f>
        <v>44852.6458333333</v>
      </c>
      <c r="B941">
        <f>IFERROR(__xludf.DUMMYFUNCTION("""COMPUTED_VALUE"""),190.64)</f>
        <v>190.64</v>
      </c>
    </row>
    <row r="942">
      <c r="A942">
        <f>IFERROR(__xludf.DUMMYFUNCTION("""COMPUTED_VALUE"""),44853.6458333333)</f>
        <v>44853.6458333333</v>
      </c>
      <c r="B942">
        <f>IFERROR(__xludf.DUMMYFUNCTION("""COMPUTED_VALUE"""),190.83)</f>
        <v>190.83</v>
      </c>
    </row>
    <row r="943">
      <c r="A943">
        <f>IFERROR(__xludf.DUMMYFUNCTION("""COMPUTED_VALUE"""),44854.6458333333)</f>
        <v>44854.6458333333</v>
      </c>
      <c r="B943">
        <f>IFERROR(__xludf.DUMMYFUNCTION("""COMPUTED_VALUE"""),191.44)</f>
        <v>191.44</v>
      </c>
    </row>
    <row r="944">
      <c r="A944">
        <f>IFERROR(__xludf.DUMMYFUNCTION("""COMPUTED_VALUE"""),44855.6458333333)</f>
        <v>44855.6458333333</v>
      </c>
      <c r="B944">
        <f>IFERROR(__xludf.DUMMYFUNCTION("""COMPUTED_VALUE"""),191.52)</f>
        <v>191.52</v>
      </c>
    </row>
    <row r="945">
      <c r="A945">
        <f>IFERROR(__xludf.DUMMYFUNCTION("""COMPUTED_VALUE"""),44859.6458333333)</f>
        <v>44859.6458333333</v>
      </c>
      <c r="B945">
        <f>IFERROR(__xludf.DUMMYFUNCTION("""COMPUTED_VALUE"""),192.49)</f>
        <v>192.49</v>
      </c>
    </row>
    <row r="946">
      <c r="A946">
        <f>IFERROR(__xludf.DUMMYFUNCTION("""COMPUTED_VALUE"""),44861.6458333333)</f>
        <v>44861.6458333333</v>
      </c>
      <c r="B946">
        <f>IFERROR(__xludf.DUMMYFUNCTION("""COMPUTED_VALUE"""),193.45)</f>
        <v>193.45</v>
      </c>
    </row>
    <row r="947">
      <c r="A947">
        <f>IFERROR(__xludf.DUMMYFUNCTION("""COMPUTED_VALUE"""),44862.6458333333)</f>
        <v>44862.6458333333</v>
      </c>
      <c r="B947">
        <f>IFERROR(__xludf.DUMMYFUNCTION("""COMPUTED_VALUE"""),193.96)</f>
        <v>193.96</v>
      </c>
    </row>
    <row r="948">
      <c r="A948">
        <f>IFERROR(__xludf.DUMMYFUNCTION("""COMPUTED_VALUE"""),44865.6458333333)</f>
        <v>44865.6458333333</v>
      </c>
      <c r="B948">
        <f>IFERROR(__xludf.DUMMYFUNCTION("""COMPUTED_VALUE"""),196.27)</f>
        <v>196.27</v>
      </c>
    </row>
    <row r="949">
      <c r="A949">
        <f>IFERROR(__xludf.DUMMYFUNCTION("""COMPUTED_VALUE"""),44866.6458333333)</f>
        <v>44866.6458333333</v>
      </c>
      <c r="B949">
        <f>IFERROR(__xludf.DUMMYFUNCTION("""COMPUTED_VALUE"""),197.98)</f>
        <v>197.98</v>
      </c>
    </row>
    <row r="950">
      <c r="A950">
        <f>IFERROR(__xludf.DUMMYFUNCTION("""COMPUTED_VALUE"""),44867.6458333333)</f>
        <v>44867.6458333333</v>
      </c>
      <c r="B950">
        <f>IFERROR(__xludf.DUMMYFUNCTION("""COMPUTED_VALUE"""),197.41)</f>
        <v>197.41</v>
      </c>
    </row>
    <row r="951">
      <c r="A951">
        <f>IFERROR(__xludf.DUMMYFUNCTION("""COMPUTED_VALUE"""),44868.6458333333)</f>
        <v>44868.6458333333</v>
      </c>
      <c r="B951">
        <f>IFERROR(__xludf.DUMMYFUNCTION("""COMPUTED_VALUE"""),197.39)</f>
        <v>197.39</v>
      </c>
    </row>
    <row r="952">
      <c r="A952">
        <f>IFERROR(__xludf.DUMMYFUNCTION("""COMPUTED_VALUE"""),44869.6458333333)</f>
        <v>44869.6458333333</v>
      </c>
      <c r="B952">
        <f>IFERROR(__xludf.DUMMYFUNCTION("""COMPUTED_VALUE"""),197.77)</f>
        <v>197.77</v>
      </c>
    </row>
    <row r="953">
      <c r="A953">
        <f>IFERROR(__xludf.DUMMYFUNCTION("""COMPUTED_VALUE"""),44872.6458333333)</f>
        <v>44872.6458333333</v>
      </c>
      <c r="B953">
        <f>IFERROR(__xludf.DUMMYFUNCTION("""COMPUTED_VALUE"""),198.62)</f>
        <v>198.62</v>
      </c>
    </row>
    <row r="954">
      <c r="A954">
        <f>IFERROR(__xludf.DUMMYFUNCTION("""COMPUTED_VALUE"""),44874.6458333333)</f>
        <v>44874.6458333333</v>
      </c>
      <c r="B954">
        <f>IFERROR(__xludf.DUMMYFUNCTION("""COMPUTED_VALUE"""),198.32)</f>
        <v>198.32</v>
      </c>
    </row>
    <row r="955">
      <c r="A955">
        <f>IFERROR(__xludf.DUMMYFUNCTION("""COMPUTED_VALUE"""),44875.6458333333)</f>
        <v>44875.6458333333</v>
      </c>
      <c r="B955">
        <f>IFERROR(__xludf.DUMMYFUNCTION("""COMPUTED_VALUE"""),196.86)</f>
        <v>196.86</v>
      </c>
    </row>
    <row r="956">
      <c r="A956">
        <f>IFERROR(__xludf.DUMMYFUNCTION("""COMPUTED_VALUE"""),44876.6458333333)</f>
        <v>44876.6458333333</v>
      </c>
      <c r="B956">
        <f>IFERROR(__xludf.DUMMYFUNCTION("""COMPUTED_VALUE"""),200.22)</f>
        <v>200.22</v>
      </c>
    </row>
    <row r="957">
      <c r="A957">
        <f>IFERROR(__xludf.DUMMYFUNCTION("""COMPUTED_VALUE"""),44879.6458333333)</f>
        <v>44879.6458333333</v>
      </c>
      <c r="B957">
        <f>IFERROR(__xludf.DUMMYFUNCTION("""COMPUTED_VALUE"""),200.17)</f>
        <v>200.17</v>
      </c>
    </row>
    <row r="958">
      <c r="A958">
        <f>IFERROR(__xludf.DUMMYFUNCTION("""COMPUTED_VALUE"""),44880.6458333333)</f>
        <v>44880.6458333333</v>
      </c>
      <c r="B958">
        <f>IFERROR(__xludf.DUMMYFUNCTION("""COMPUTED_VALUE"""),200.91)</f>
        <v>200.91</v>
      </c>
    </row>
    <row r="959">
      <c r="A959">
        <f>IFERROR(__xludf.DUMMYFUNCTION("""COMPUTED_VALUE"""),44881.6458333333)</f>
        <v>44881.6458333333</v>
      </c>
      <c r="B959">
        <f>IFERROR(__xludf.DUMMYFUNCTION("""COMPUTED_VALUE"""),200.87)</f>
        <v>200.87</v>
      </c>
    </row>
    <row r="960">
      <c r="A960">
        <f>IFERROR(__xludf.DUMMYFUNCTION("""COMPUTED_VALUE"""),44882.6458333333)</f>
        <v>44882.6458333333</v>
      </c>
      <c r="B960">
        <f>IFERROR(__xludf.DUMMYFUNCTION("""COMPUTED_VALUE"""),200.2)</f>
        <v>200.2</v>
      </c>
    </row>
    <row r="961">
      <c r="A961">
        <f>IFERROR(__xludf.DUMMYFUNCTION("""COMPUTED_VALUE"""),44883.6458333333)</f>
        <v>44883.6458333333</v>
      </c>
      <c r="B961">
        <f>IFERROR(__xludf.DUMMYFUNCTION("""COMPUTED_VALUE"""),199.92)</f>
        <v>199.92</v>
      </c>
    </row>
    <row r="962">
      <c r="A962">
        <f>IFERROR(__xludf.DUMMYFUNCTION("""COMPUTED_VALUE"""),44886.6458333333)</f>
        <v>44886.6458333333</v>
      </c>
      <c r="B962">
        <f>IFERROR(__xludf.DUMMYFUNCTION("""COMPUTED_VALUE"""),198.55)</f>
        <v>198.55</v>
      </c>
    </row>
    <row r="963">
      <c r="A963">
        <f>IFERROR(__xludf.DUMMYFUNCTION("""COMPUTED_VALUE"""),44887.6458333333)</f>
        <v>44887.6458333333</v>
      </c>
      <c r="B963">
        <f>IFERROR(__xludf.DUMMYFUNCTION("""COMPUTED_VALUE"""),199.23)</f>
        <v>199.23</v>
      </c>
    </row>
    <row r="964">
      <c r="A964">
        <f>IFERROR(__xludf.DUMMYFUNCTION("""COMPUTED_VALUE"""),44888.6458333333)</f>
        <v>44888.6458333333</v>
      </c>
      <c r="B964">
        <f>IFERROR(__xludf.DUMMYFUNCTION("""COMPUTED_VALUE"""),199.51)</f>
        <v>199.51</v>
      </c>
    </row>
    <row r="965">
      <c r="A965">
        <f>IFERROR(__xludf.DUMMYFUNCTION("""COMPUTED_VALUE"""),44889.6458333333)</f>
        <v>44889.6458333333</v>
      </c>
      <c r="B965">
        <f>IFERROR(__xludf.DUMMYFUNCTION("""COMPUTED_VALUE"""),201.72)</f>
        <v>201.72</v>
      </c>
    </row>
    <row r="966">
      <c r="A966">
        <f>IFERROR(__xludf.DUMMYFUNCTION("""COMPUTED_VALUE"""),44890.6458333333)</f>
        <v>44890.6458333333</v>
      </c>
      <c r="B966">
        <f>IFERROR(__xludf.DUMMYFUNCTION("""COMPUTED_VALUE"""),202.35)</f>
        <v>202.35</v>
      </c>
    </row>
    <row r="967">
      <c r="A967">
        <f>IFERROR(__xludf.DUMMYFUNCTION("""COMPUTED_VALUE"""),44893.6458333333)</f>
        <v>44893.6458333333</v>
      </c>
      <c r="B967">
        <f>IFERROR(__xludf.DUMMYFUNCTION("""COMPUTED_VALUE"""),203.04)</f>
        <v>203.04</v>
      </c>
    </row>
    <row r="968">
      <c r="A968">
        <f>IFERROR(__xludf.DUMMYFUNCTION("""COMPUTED_VALUE"""),44894.6458333333)</f>
        <v>44894.6458333333</v>
      </c>
      <c r="B968">
        <f>IFERROR(__xludf.DUMMYFUNCTION("""COMPUTED_VALUE"""),203.43)</f>
        <v>203.43</v>
      </c>
    </row>
    <row r="969">
      <c r="A969">
        <f>IFERROR(__xludf.DUMMYFUNCTION("""COMPUTED_VALUE"""),44895.6458333333)</f>
        <v>44895.6458333333</v>
      </c>
      <c r="B969">
        <f>IFERROR(__xludf.DUMMYFUNCTION("""COMPUTED_VALUE"""),204.7)</f>
        <v>204.7</v>
      </c>
    </row>
    <row r="970">
      <c r="A970">
        <f>IFERROR(__xludf.DUMMYFUNCTION("""COMPUTED_VALUE"""),44896.6458333333)</f>
        <v>44896.6458333333</v>
      </c>
      <c r="B970">
        <f>IFERROR(__xludf.DUMMYFUNCTION("""COMPUTED_VALUE"""),205.54)</f>
        <v>205.54</v>
      </c>
    </row>
    <row r="971">
      <c r="A971">
        <f>IFERROR(__xludf.DUMMYFUNCTION("""COMPUTED_VALUE"""),44897.6458333333)</f>
        <v>44897.6458333333</v>
      </c>
      <c r="B971">
        <f>IFERROR(__xludf.DUMMYFUNCTION("""COMPUTED_VALUE"""),204.81)</f>
        <v>204.81</v>
      </c>
    </row>
    <row r="972">
      <c r="A972">
        <f>IFERROR(__xludf.DUMMYFUNCTION("""COMPUTED_VALUE"""),44900.6458333333)</f>
        <v>44900.6458333333</v>
      </c>
      <c r="B972">
        <f>IFERROR(__xludf.DUMMYFUNCTION("""COMPUTED_VALUE"""),204.44)</f>
        <v>204.44</v>
      </c>
    </row>
    <row r="973">
      <c r="A973">
        <f>IFERROR(__xludf.DUMMYFUNCTION("""COMPUTED_VALUE"""),44901.6458333333)</f>
        <v>44901.6458333333</v>
      </c>
      <c r="B973">
        <f>IFERROR(__xludf.DUMMYFUNCTION("""COMPUTED_VALUE"""),204.14)</f>
        <v>204.14</v>
      </c>
    </row>
    <row r="974">
      <c r="A974">
        <f>IFERROR(__xludf.DUMMYFUNCTION("""COMPUTED_VALUE"""),44902.6458333333)</f>
        <v>44902.6458333333</v>
      </c>
      <c r="B974">
        <f>IFERROR(__xludf.DUMMYFUNCTION("""COMPUTED_VALUE"""),202.87)</f>
        <v>202.87</v>
      </c>
    </row>
    <row r="975">
      <c r="A975">
        <f>IFERROR(__xludf.DUMMYFUNCTION("""COMPUTED_VALUE"""),44903.6458333333)</f>
        <v>44903.6458333333</v>
      </c>
      <c r="B975">
        <f>IFERROR(__xludf.DUMMYFUNCTION("""COMPUTED_VALUE"""),203.62)</f>
        <v>203.62</v>
      </c>
    </row>
    <row r="976">
      <c r="A976">
        <f>IFERROR(__xludf.DUMMYFUNCTION("""COMPUTED_VALUE"""),44904.6458333333)</f>
        <v>44904.6458333333</v>
      </c>
      <c r="B976">
        <f>IFERROR(__xludf.DUMMYFUNCTION("""COMPUTED_VALUE"""),202.48)</f>
        <v>202.48</v>
      </c>
    </row>
    <row r="977">
      <c r="A977">
        <f>IFERROR(__xludf.DUMMYFUNCTION("""COMPUTED_VALUE"""),44907.6458333333)</f>
        <v>44907.6458333333</v>
      </c>
      <c r="B977">
        <f>IFERROR(__xludf.DUMMYFUNCTION("""COMPUTED_VALUE"""),202.61)</f>
        <v>202.61</v>
      </c>
    </row>
    <row r="978">
      <c r="A978">
        <f>IFERROR(__xludf.DUMMYFUNCTION("""COMPUTED_VALUE"""),44908.6458333333)</f>
        <v>44908.6458333333</v>
      </c>
      <c r="B978">
        <f>IFERROR(__xludf.DUMMYFUNCTION("""COMPUTED_VALUE"""),203.77)</f>
        <v>203.77</v>
      </c>
    </row>
    <row r="979">
      <c r="A979">
        <f>IFERROR(__xludf.DUMMYFUNCTION("""COMPUTED_VALUE"""),44909.6458333333)</f>
        <v>44909.6458333333</v>
      </c>
      <c r="B979">
        <f>IFERROR(__xludf.DUMMYFUNCTION("""COMPUTED_VALUE"""),204.35)</f>
        <v>204.35</v>
      </c>
    </row>
    <row r="980">
      <c r="A980">
        <f>IFERROR(__xludf.DUMMYFUNCTION("""COMPUTED_VALUE"""),44910.6458333333)</f>
        <v>44910.6458333333</v>
      </c>
      <c r="B980">
        <f>IFERROR(__xludf.DUMMYFUNCTION("""COMPUTED_VALUE"""),201.58)</f>
        <v>201.58</v>
      </c>
    </row>
    <row r="981">
      <c r="A981">
        <f>IFERROR(__xludf.DUMMYFUNCTION("""COMPUTED_VALUE"""),44911.6458333333)</f>
        <v>44911.6458333333</v>
      </c>
      <c r="B981">
        <f>IFERROR(__xludf.DUMMYFUNCTION("""COMPUTED_VALUE"""),200.16)</f>
        <v>200.16</v>
      </c>
    </row>
    <row r="982">
      <c r="A982">
        <f>IFERROR(__xludf.DUMMYFUNCTION("""COMPUTED_VALUE"""),44914.6458333333)</f>
        <v>44914.6458333333</v>
      </c>
      <c r="B982">
        <f>IFERROR(__xludf.DUMMYFUNCTION("""COMPUTED_VALUE"""),201.67)</f>
        <v>201.67</v>
      </c>
    </row>
    <row r="983">
      <c r="A983">
        <f>IFERROR(__xludf.DUMMYFUNCTION("""COMPUTED_VALUE"""),44915.6458333333)</f>
        <v>44915.6458333333</v>
      </c>
      <c r="B983">
        <f>IFERROR(__xludf.DUMMYFUNCTION("""COMPUTED_VALUE"""),201.21)</f>
        <v>201.21</v>
      </c>
    </row>
    <row r="984">
      <c r="A984">
        <f>IFERROR(__xludf.DUMMYFUNCTION("""COMPUTED_VALUE"""),44916.6458333333)</f>
        <v>44916.6458333333</v>
      </c>
      <c r="B984">
        <f>IFERROR(__xludf.DUMMYFUNCTION("""COMPUTED_VALUE"""),199.4)</f>
        <v>199.4</v>
      </c>
    </row>
    <row r="985">
      <c r="A985">
        <f>IFERROR(__xludf.DUMMYFUNCTION("""COMPUTED_VALUE"""),44917.6458333333)</f>
        <v>44917.6458333333</v>
      </c>
      <c r="B985">
        <f>IFERROR(__xludf.DUMMYFUNCTION("""COMPUTED_VALUE"""),198.55)</f>
        <v>198.55</v>
      </c>
    </row>
    <row r="986">
      <c r="A986">
        <f>IFERROR(__xludf.DUMMYFUNCTION("""COMPUTED_VALUE"""),44918.6458333333)</f>
        <v>44918.6458333333</v>
      </c>
      <c r="B986">
        <f>IFERROR(__xludf.DUMMYFUNCTION("""COMPUTED_VALUE"""),195.15)</f>
        <v>195.15</v>
      </c>
    </row>
    <row r="987">
      <c r="A987">
        <f>IFERROR(__xludf.DUMMYFUNCTION("""COMPUTED_VALUE"""),44921.6458333333)</f>
        <v>44921.6458333333</v>
      </c>
      <c r="B987">
        <f>IFERROR(__xludf.DUMMYFUNCTION("""COMPUTED_VALUE"""),197.23)</f>
        <v>197.23</v>
      </c>
    </row>
    <row r="988">
      <c r="A988">
        <f>IFERROR(__xludf.DUMMYFUNCTION("""COMPUTED_VALUE"""),44922.6458333333)</f>
        <v>44922.6458333333</v>
      </c>
      <c r="B988">
        <f>IFERROR(__xludf.DUMMYFUNCTION("""COMPUTED_VALUE"""),198)</f>
        <v>198</v>
      </c>
    </row>
    <row r="989">
      <c r="A989">
        <f>IFERROR(__xludf.DUMMYFUNCTION("""COMPUTED_VALUE"""),44923.6458333333)</f>
        <v>44923.6458333333</v>
      </c>
      <c r="B989">
        <f>IFERROR(__xludf.DUMMYFUNCTION("""COMPUTED_VALUE"""),197.99)</f>
        <v>197.99</v>
      </c>
    </row>
    <row r="990">
      <c r="A990">
        <f>IFERROR(__xludf.DUMMYFUNCTION("""COMPUTED_VALUE"""),44924.6458333333)</f>
        <v>44924.6458333333</v>
      </c>
      <c r="B990">
        <f>IFERROR(__xludf.DUMMYFUNCTION("""COMPUTED_VALUE"""),198.78)</f>
        <v>198.78</v>
      </c>
    </row>
    <row r="991">
      <c r="A991">
        <f>IFERROR(__xludf.DUMMYFUNCTION("""COMPUTED_VALUE"""),44925.6458333333)</f>
        <v>44925.6458333333</v>
      </c>
      <c r="B991">
        <f>IFERROR(__xludf.DUMMYFUNCTION("""COMPUTED_VALUE"""),198.04)</f>
        <v>198.04</v>
      </c>
    </row>
    <row r="992">
      <c r="A992">
        <f>IFERROR(__xludf.DUMMYFUNCTION("""COMPUTED_VALUE"""),44928.6458333333)</f>
        <v>44928.6458333333</v>
      </c>
      <c r="B992">
        <f>IFERROR(__xludf.DUMMYFUNCTION("""COMPUTED_VALUE"""),199.34)</f>
        <v>199.34</v>
      </c>
    </row>
    <row r="993">
      <c r="A993">
        <f>IFERROR(__xludf.DUMMYFUNCTION("""COMPUTED_VALUE"""),44929.6458333333)</f>
        <v>44929.6458333333</v>
      </c>
      <c r="B993">
        <f>IFERROR(__xludf.DUMMYFUNCTION("""COMPUTED_VALUE"""),199.68)</f>
        <v>199.68</v>
      </c>
    </row>
    <row r="994">
      <c r="A994">
        <f>IFERROR(__xludf.DUMMYFUNCTION("""COMPUTED_VALUE"""),44930.6458333333)</f>
        <v>44930.6458333333</v>
      </c>
      <c r="B994">
        <f>IFERROR(__xludf.DUMMYFUNCTION("""COMPUTED_VALUE"""),197.67)</f>
        <v>197.67</v>
      </c>
    </row>
    <row r="995">
      <c r="A995">
        <f>IFERROR(__xludf.DUMMYFUNCTION("""COMPUTED_VALUE"""),44931.6458333333)</f>
        <v>44931.6458333333</v>
      </c>
      <c r="B995">
        <f>IFERROR(__xludf.DUMMYFUNCTION("""COMPUTED_VALUE"""),197.07)</f>
        <v>197.07</v>
      </c>
    </row>
    <row r="996">
      <c r="A996">
        <f>IFERROR(__xludf.DUMMYFUNCTION("""COMPUTED_VALUE"""),44932.6458333333)</f>
        <v>44932.6458333333</v>
      </c>
      <c r="B996">
        <f>IFERROR(__xludf.DUMMYFUNCTION("""COMPUTED_VALUE"""),195.72)</f>
        <v>195.72</v>
      </c>
    </row>
    <row r="997">
      <c r="A997">
        <f>IFERROR(__xludf.DUMMYFUNCTION("""COMPUTED_VALUE"""),44935.6458333333)</f>
        <v>44935.6458333333</v>
      </c>
      <c r="B997">
        <f>IFERROR(__xludf.DUMMYFUNCTION("""COMPUTED_VALUE"""),198.28)</f>
        <v>198.28</v>
      </c>
    </row>
    <row r="998">
      <c r="A998">
        <f>IFERROR(__xludf.DUMMYFUNCTION("""COMPUTED_VALUE"""),44936.6458333333)</f>
        <v>44936.6458333333</v>
      </c>
      <c r="B998">
        <f>IFERROR(__xludf.DUMMYFUNCTION("""COMPUTED_VALUE"""),196.13)</f>
        <v>196.13</v>
      </c>
    </row>
    <row r="999">
      <c r="A999">
        <f>IFERROR(__xludf.DUMMYFUNCTION("""COMPUTED_VALUE"""),44937.6458333333)</f>
        <v>44937.6458333333</v>
      </c>
      <c r="B999">
        <f>IFERROR(__xludf.DUMMYFUNCTION("""COMPUTED_VALUE"""),196.13)</f>
        <v>196.13</v>
      </c>
    </row>
    <row r="1000">
      <c r="A1000">
        <f>IFERROR(__xludf.DUMMYFUNCTION("""COMPUTED_VALUE"""),44938.6458333333)</f>
        <v>44938.6458333333</v>
      </c>
      <c r="B1000">
        <f>IFERROR(__xludf.DUMMYFUNCTION("""COMPUTED_VALUE"""),195.61)</f>
        <v>195.61</v>
      </c>
    </row>
    <row r="1001">
      <c r="A1001">
        <f>IFERROR(__xludf.DUMMYFUNCTION("""COMPUTED_VALUE"""),44939.6458333333)</f>
        <v>44939.6458333333</v>
      </c>
      <c r="B1001">
        <f>IFERROR(__xludf.DUMMYFUNCTION("""COMPUTED_VALUE"""),196.61)</f>
        <v>196.61</v>
      </c>
    </row>
    <row r="1002">
      <c r="A1002">
        <f>IFERROR(__xludf.DUMMYFUNCTION("""COMPUTED_VALUE"""),44942.6458333333)</f>
        <v>44942.6458333333</v>
      </c>
      <c r="B1002">
        <f>IFERROR(__xludf.DUMMYFUNCTION("""COMPUTED_VALUE"""),196.06)</f>
        <v>196.06</v>
      </c>
    </row>
    <row r="1003">
      <c r="A1003">
        <f>IFERROR(__xludf.DUMMYFUNCTION("""COMPUTED_VALUE"""),44943.6458333333)</f>
        <v>44943.6458333333</v>
      </c>
      <c r="B1003">
        <f>IFERROR(__xludf.DUMMYFUNCTION("""COMPUTED_VALUE"""),197.47)</f>
        <v>197.47</v>
      </c>
    </row>
    <row r="1004">
      <c r="A1004">
        <f>IFERROR(__xludf.DUMMYFUNCTION("""COMPUTED_VALUE"""),44944.6458333333)</f>
        <v>44944.6458333333</v>
      </c>
      <c r="B1004">
        <f>IFERROR(__xludf.DUMMYFUNCTION("""COMPUTED_VALUE"""),198.65)</f>
        <v>198.65</v>
      </c>
    </row>
    <row r="1005">
      <c r="A1005">
        <f>IFERROR(__xludf.DUMMYFUNCTION("""COMPUTED_VALUE"""),44945.6458333333)</f>
        <v>44945.6458333333</v>
      </c>
      <c r="B1005">
        <f>IFERROR(__xludf.DUMMYFUNCTION("""COMPUTED_VALUE"""),198.43)</f>
        <v>198.43</v>
      </c>
    </row>
    <row r="1006">
      <c r="A1006">
        <f>IFERROR(__xludf.DUMMYFUNCTION("""COMPUTED_VALUE"""),44946.6458333333)</f>
        <v>44946.6458333333</v>
      </c>
      <c r="B1006">
        <f>IFERROR(__xludf.DUMMYFUNCTION("""COMPUTED_VALUE"""),197.45)</f>
        <v>197.45</v>
      </c>
    </row>
    <row r="1007">
      <c r="A1007">
        <f>IFERROR(__xludf.DUMMYFUNCTION("""COMPUTED_VALUE"""),44949.6458333333)</f>
        <v>44949.6458333333</v>
      </c>
      <c r="B1007">
        <f>IFERROR(__xludf.DUMMYFUNCTION("""COMPUTED_VALUE"""),198.44)</f>
        <v>198.44</v>
      </c>
    </row>
    <row r="1008">
      <c r="A1008">
        <f>IFERROR(__xludf.DUMMYFUNCTION("""COMPUTED_VALUE"""),44950.6458333333)</f>
        <v>44950.6458333333</v>
      </c>
      <c r="B1008">
        <f>IFERROR(__xludf.DUMMYFUNCTION("""COMPUTED_VALUE"""),198.42)</f>
        <v>198.42</v>
      </c>
    </row>
    <row r="1009">
      <c r="A1009">
        <f>IFERROR(__xludf.DUMMYFUNCTION("""COMPUTED_VALUE"""),44951.6458333333)</f>
        <v>44951.6458333333</v>
      </c>
      <c r="B1009">
        <f>IFERROR(__xludf.DUMMYFUNCTION("""COMPUTED_VALUE"""),196.04)</f>
        <v>196.04</v>
      </c>
    </row>
    <row r="1010">
      <c r="A1010">
        <f>IFERROR(__xludf.DUMMYFUNCTION("""COMPUTED_VALUE"""),44953.6458333333)</f>
        <v>44953.6458333333</v>
      </c>
      <c r="B1010">
        <f>IFERROR(__xludf.DUMMYFUNCTION("""COMPUTED_VALUE"""),193)</f>
        <v>193</v>
      </c>
    </row>
    <row r="1011">
      <c r="A1011">
        <f>IFERROR(__xludf.DUMMYFUNCTION("""COMPUTED_VALUE"""),44956.6458333333)</f>
        <v>44956.6458333333</v>
      </c>
      <c r="B1011">
        <f>IFERROR(__xludf.DUMMYFUNCTION("""COMPUTED_VALUE"""),193.25)</f>
        <v>193.25</v>
      </c>
    </row>
    <row r="1012">
      <c r="A1012">
        <f>IFERROR(__xludf.DUMMYFUNCTION("""COMPUTED_VALUE"""),44957.6458333333)</f>
        <v>44957.6458333333</v>
      </c>
      <c r="B1012">
        <f>IFERROR(__xludf.DUMMYFUNCTION("""COMPUTED_VALUE"""),193.44)</f>
        <v>193.44</v>
      </c>
    </row>
    <row r="1013">
      <c r="A1013">
        <f>IFERROR(__xludf.DUMMYFUNCTION("""COMPUTED_VALUE"""),44958.6458333333)</f>
        <v>44958.6458333333</v>
      </c>
      <c r="B1013">
        <f>IFERROR(__xludf.DUMMYFUNCTION("""COMPUTED_VALUE"""),193.13)</f>
        <v>193.13</v>
      </c>
    </row>
    <row r="1014">
      <c r="A1014">
        <f>IFERROR(__xludf.DUMMYFUNCTION("""COMPUTED_VALUE"""),44959.6458333333)</f>
        <v>44959.6458333333</v>
      </c>
      <c r="B1014">
        <f>IFERROR(__xludf.DUMMYFUNCTION("""COMPUTED_VALUE"""),192.91)</f>
        <v>192.91</v>
      </c>
    </row>
    <row r="1015">
      <c r="A1015">
        <f>IFERROR(__xludf.DUMMYFUNCTION("""COMPUTED_VALUE"""),44960.6458333333)</f>
        <v>44960.6458333333</v>
      </c>
      <c r="B1015">
        <f>IFERROR(__xludf.DUMMYFUNCTION("""COMPUTED_VALUE"""),195.12)</f>
        <v>195.12</v>
      </c>
    </row>
    <row r="1016">
      <c r="A1016">
        <f>IFERROR(__xludf.DUMMYFUNCTION("""COMPUTED_VALUE"""),44963.6458333333)</f>
        <v>44963.6458333333</v>
      </c>
      <c r="B1016">
        <f>IFERROR(__xludf.DUMMYFUNCTION("""COMPUTED_VALUE"""),194.48)</f>
        <v>194.48</v>
      </c>
    </row>
    <row r="1017">
      <c r="A1017">
        <f>IFERROR(__xludf.DUMMYFUNCTION("""COMPUTED_VALUE"""),44964.6458333333)</f>
        <v>44964.6458333333</v>
      </c>
      <c r="B1017">
        <f>IFERROR(__xludf.DUMMYFUNCTION("""COMPUTED_VALUE"""),194.04)</f>
        <v>194.04</v>
      </c>
    </row>
    <row r="1018">
      <c r="A1018">
        <f>IFERROR(__xludf.DUMMYFUNCTION("""COMPUTED_VALUE"""),44965.6458333333)</f>
        <v>44965.6458333333</v>
      </c>
      <c r="B1018">
        <f>IFERROR(__xludf.DUMMYFUNCTION("""COMPUTED_VALUE"""),195.54)</f>
        <v>195.54</v>
      </c>
    </row>
    <row r="1019">
      <c r="A1019">
        <f>IFERROR(__xludf.DUMMYFUNCTION("""COMPUTED_VALUE"""),44966.6458333333)</f>
        <v>44966.6458333333</v>
      </c>
      <c r="B1019">
        <f>IFERROR(__xludf.DUMMYFUNCTION("""COMPUTED_VALUE"""),195.89)</f>
        <v>195.89</v>
      </c>
    </row>
    <row r="1020">
      <c r="A1020">
        <f>IFERROR(__xludf.DUMMYFUNCTION("""COMPUTED_VALUE"""),44967.6458333333)</f>
        <v>44967.6458333333</v>
      </c>
      <c r="B1020">
        <f>IFERROR(__xludf.DUMMYFUNCTION("""COMPUTED_VALUE"""),195.49)</f>
        <v>195.49</v>
      </c>
    </row>
    <row r="1021">
      <c r="A1021">
        <f>IFERROR(__xludf.DUMMYFUNCTION("""COMPUTED_VALUE"""),44970.6458333333)</f>
        <v>44970.6458333333</v>
      </c>
      <c r="B1021">
        <f>IFERROR(__xludf.DUMMYFUNCTION("""COMPUTED_VALUE"""),194.6)</f>
        <v>194.6</v>
      </c>
    </row>
    <row r="1022">
      <c r="A1022">
        <f>IFERROR(__xludf.DUMMYFUNCTION("""COMPUTED_VALUE"""),44971.6458333333)</f>
        <v>44971.6458333333</v>
      </c>
      <c r="B1022">
        <f>IFERROR(__xludf.DUMMYFUNCTION("""COMPUTED_VALUE"""),195.98)</f>
        <v>195.98</v>
      </c>
    </row>
    <row r="1023">
      <c r="A1023">
        <f>IFERROR(__xludf.DUMMYFUNCTION("""COMPUTED_VALUE"""),44972.6458333333)</f>
        <v>44972.6458333333</v>
      </c>
      <c r="B1023">
        <f>IFERROR(__xludf.DUMMYFUNCTION("""COMPUTED_VALUE"""),197.08)</f>
        <v>197.08</v>
      </c>
    </row>
    <row r="1024">
      <c r="A1024">
        <f>IFERROR(__xludf.DUMMYFUNCTION("""COMPUTED_VALUE"""),44973.6458333333)</f>
        <v>44973.6458333333</v>
      </c>
      <c r="B1024">
        <f>IFERROR(__xludf.DUMMYFUNCTION("""COMPUTED_VALUE"""),197.35)</f>
        <v>197.35</v>
      </c>
    </row>
    <row r="1025">
      <c r="A1025">
        <f>IFERROR(__xludf.DUMMYFUNCTION("""COMPUTED_VALUE"""),44974.6458333333)</f>
        <v>44974.6458333333</v>
      </c>
      <c r="B1025">
        <f>IFERROR(__xludf.DUMMYFUNCTION("""COMPUTED_VALUE"""),196.3)</f>
        <v>196.3</v>
      </c>
    </row>
    <row r="1026">
      <c r="A1026">
        <f>IFERROR(__xludf.DUMMYFUNCTION("""COMPUTED_VALUE"""),44977.6458333333)</f>
        <v>44977.6458333333</v>
      </c>
      <c r="B1026">
        <f>IFERROR(__xludf.DUMMYFUNCTION("""COMPUTED_VALUE"""),195.59)</f>
        <v>195.59</v>
      </c>
    </row>
    <row r="1027">
      <c r="A1027">
        <f>IFERROR(__xludf.DUMMYFUNCTION("""COMPUTED_VALUE"""),44978.6458333333)</f>
        <v>44978.6458333333</v>
      </c>
      <c r="B1027">
        <f>IFERROR(__xludf.DUMMYFUNCTION("""COMPUTED_VALUE"""),195.26)</f>
        <v>195.26</v>
      </c>
    </row>
    <row r="1028">
      <c r="A1028">
        <f>IFERROR(__xludf.DUMMYFUNCTION("""COMPUTED_VALUE"""),44979.6458333333)</f>
        <v>44979.6458333333</v>
      </c>
      <c r="B1028">
        <f>IFERROR(__xludf.DUMMYFUNCTION("""COMPUTED_VALUE"""),192.51)</f>
        <v>192.51</v>
      </c>
    </row>
    <row r="1029">
      <c r="A1029">
        <f>IFERROR(__xludf.DUMMYFUNCTION("""COMPUTED_VALUE"""),44980.6458333333)</f>
        <v>44980.6458333333</v>
      </c>
      <c r="B1029">
        <f>IFERROR(__xludf.DUMMYFUNCTION("""COMPUTED_VALUE"""),192.01)</f>
        <v>192.01</v>
      </c>
    </row>
    <row r="1030">
      <c r="A1030">
        <f>IFERROR(__xludf.DUMMYFUNCTION("""COMPUTED_VALUE"""),44981.6458333333)</f>
        <v>44981.6458333333</v>
      </c>
      <c r="B1030">
        <f>IFERROR(__xludf.DUMMYFUNCTION("""COMPUTED_VALUE"""),191.46)</f>
        <v>191.46</v>
      </c>
    </row>
    <row r="1031">
      <c r="A1031">
        <f>IFERROR(__xludf.DUMMYFUNCTION("""COMPUTED_VALUE"""),44984.6458333333)</f>
        <v>44984.6458333333</v>
      </c>
      <c r="B1031">
        <f>IFERROR(__xludf.DUMMYFUNCTION("""COMPUTED_VALUE"""),190.56)</f>
        <v>190.56</v>
      </c>
    </row>
    <row r="1032">
      <c r="A1032">
        <f>IFERROR(__xludf.DUMMYFUNCTION("""COMPUTED_VALUE"""),44985.6458333333)</f>
        <v>44985.6458333333</v>
      </c>
      <c r="B1032">
        <f>IFERROR(__xludf.DUMMYFUNCTION("""COMPUTED_VALUE"""),189.7)</f>
        <v>189.7</v>
      </c>
    </row>
    <row r="1033">
      <c r="A1033">
        <f>IFERROR(__xludf.DUMMYFUNCTION("""COMPUTED_VALUE"""),44986.6458333333)</f>
        <v>44986.6458333333</v>
      </c>
      <c r="B1033">
        <f>IFERROR(__xludf.DUMMYFUNCTION("""COMPUTED_VALUE"""),191.28)</f>
        <v>191.28</v>
      </c>
    </row>
    <row r="1034">
      <c r="A1034">
        <f>IFERROR(__xludf.DUMMYFUNCTION("""COMPUTED_VALUE"""),44987.6458333333)</f>
        <v>44987.6458333333</v>
      </c>
      <c r="B1034">
        <f>IFERROR(__xludf.DUMMYFUNCTION("""COMPUTED_VALUE"""),189.93)</f>
        <v>189.93</v>
      </c>
    </row>
    <row r="1035">
      <c r="A1035">
        <f>IFERROR(__xludf.DUMMYFUNCTION("""COMPUTED_VALUE"""),44988.6458333333)</f>
        <v>44988.6458333333</v>
      </c>
      <c r="B1035">
        <f>IFERROR(__xludf.DUMMYFUNCTION("""COMPUTED_VALUE"""),192.51)</f>
        <v>192.51</v>
      </c>
    </row>
    <row r="1036">
      <c r="A1036">
        <f>IFERROR(__xludf.DUMMYFUNCTION("""COMPUTED_VALUE"""),44991.6458333333)</f>
        <v>44991.6458333333</v>
      </c>
      <c r="B1036">
        <f>IFERROR(__xludf.DUMMYFUNCTION("""COMPUTED_VALUE"""),193.63)</f>
        <v>193.63</v>
      </c>
    </row>
    <row r="1037">
      <c r="A1037">
        <f>IFERROR(__xludf.DUMMYFUNCTION("""COMPUTED_VALUE"""),44993.6458333333)</f>
        <v>44993.6458333333</v>
      </c>
      <c r="B1037">
        <f>IFERROR(__xludf.DUMMYFUNCTION("""COMPUTED_VALUE"""),193.95)</f>
        <v>193.95</v>
      </c>
    </row>
    <row r="1038">
      <c r="A1038">
        <f>IFERROR(__xludf.DUMMYFUNCTION("""COMPUTED_VALUE"""),44994.6458333333)</f>
        <v>44994.6458333333</v>
      </c>
      <c r="B1038">
        <f>IFERROR(__xludf.DUMMYFUNCTION("""COMPUTED_VALUE"""),192.64)</f>
        <v>192.64</v>
      </c>
    </row>
    <row r="1039">
      <c r="A1039">
        <f>IFERROR(__xludf.DUMMYFUNCTION("""COMPUTED_VALUE"""),44995.6458333333)</f>
        <v>44995.6458333333</v>
      </c>
      <c r="B1039">
        <f>IFERROR(__xludf.DUMMYFUNCTION("""COMPUTED_VALUE"""),190.75)</f>
        <v>190.75</v>
      </c>
    </row>
    <row r="1040">
      <c r="A1040">
        <f>IFERROR(__xludf.DUMMYFUNCTION("""COMPUTED_VALUE"""),44998.6458333333)</f>
        <v>44998.6458333333</v>
      </c>
      <c r="B1040">
        <f>IFERROR(__xludf.DUMMYFUNCTION("""COMPUTED_VALUE"""),188.12)</f>
        <v>188.12</v>
      </c>
    </row>
    <row r="1041">
      <c r="A1041">
        <f>IFERROR(__xludf.DUMMYFUNCTION("""COMPUTED_VALUE"""),44999.6458333333)</f>
        <v>44999.6458333333</v>
      </c>
      <c r="B1041">
        <f>IFERROR(__xludf.DUMMYFUNCTION("""COMPUTED_VALUE"""),186.91)</f>
        <v>186.91</v>
      </c>
    </row>
    <row r="1042">
      <c r="A1042">
        <f>IFERROR(__xludf.DUMMYFUNCTION("""COMPUTED_VALUE"""),45000.6458333333)</f>
        <v>45000.6458333333</v>
      </c>
      <c r="B1042">
        <f>IFERROR(__xludf.DUMMYFUNCTION("""COMPUTED_VALUE"""),186.1)</f>
        <v>186.1</v>
      </c>
    </row>
    <row r="1043">
      <c r="A1043">
        <f>IFERROR(__xludf.DUMMYFUNCTION("""COMPUTED_VALUE"""),45001.6458333333)</f>
        <v>45001.6458333333</v>
      </c>
      <c r="B1043">
        <f>IFERROR(__xludf.DUMMYFUNCTION("""COMPUTED_VALUE"""),186.23)</f>
        <v>186.23</v>
      </c>
    </row>
    <row r="1044">
      <c r="A1044">
        <f>IFERROR(__xludf.DUMMYFUNCTION("""COMPUTED_VALUE"""),45002.6458333333)</f>
        <v>45002.6458333333</v>
      </c>
      <c r="B1044">
        <f>IFERROR(__xludf.DUMMYFUNCTION("""COMPUTED_VALUE"""),187.42)</f>
        <v>187.42</v>
      </c>
    </row>
    <row r="1045">
      <c r="A1045">
        <f>IFERROR(__xludf.DUMMYFUNCTION("""COMPUTED_VALUE"""),45005.6458333333)</f>
        <v>45005.6458333333</v>
      </c>
      <c r="B1045">
        <f>IFERROR(__xludf.DUMMYFUNCTION("""COMPUTED_VALUE"""),186.2)</f>
        <v>186.2</v>
      </c>
    </row>
    <row r="1046">
      <c r="A1046">
        <f>IFERROR(__xludf.DUMMYFUNCTION("""COMPUTED_VALUE"""),45006.6458333333)</f>
        <v>45006.6458333333</v>
      </c>
      <c r="B1046">
        <f>IFERROR(__xludf.DUMMYFUNCTION("""COMPUTED_VALUE"""),187.46)</f>
        <v>187.46</v>
      </c>
    </row>
    <row r="1047">
      <c r="A1047">
        <f>IFERROR(__xludf.DUMMYFUNCTION("""COMPUTED_VALUE"""),45007.6458333333)</f>
        <v>45007.6458333333</v>
      </c>
      <c r="B1047">
        <f>IFERROR(__xludf.DUMMYFUNCTION("""COMPUTED_VALUE"""),187.88)</f>
        <v>187.88</v>
      </c>
    </row>
    <row r="1048">
      <c r="A1048">
        <f>IFERROR(__xludf.DUMMYFUNCTION("""COMPUTED_VALUE"""),45008.6458333333)</f>
        <v>45008.6458333333</v>
      </c>
      <c r="B1048">
        <f>IFERROR(__xludf.DUMMYFUNCTION("""COMPUTED_VALUE"""),186.91)</f>
        <v>186.91</v>
      </c>
    </row>
    <row r="1049">
      <c r="A1049">
        <f>IFERROR(__xludf.DUMMYFUNCTION("""COMPUTED_VALUE"""),45009.6458333333)</f>
        <v>45009.6458333333</v>
      </c>
      <c r="B1049">
        <f>IFERROR(__xludf.DUMMYFUNCTION("""COMPUTED_VALUE"""),185.68)</f>
        <v>185.68</v>
      </c>
    </row>
    <row r="1050">
      <c r="A1050">
        <f>IFERROR(__xludf.DUMMYFUNCTION("""COMPUTED_VALUE"""),45012.6458333333)</f>
        <v>45012.6458333333</v>
      </c>
      <c r="B1050">
        <f>IFERROR(__xludf.DUMMYFUNCTION("""COMPUTED_VALUE"""),186.18)</f>
        <v>186.18</v>
      </c>
    </row>
    <row r="1051">
      <c r="A1051">
        <f>IFERROR(__xludf.DUMMYFUNCTION("""COMPUTED_VALUE"""),45013.6458333333)</f>
        <v>45013.6458333333</v>
      </c>
      <c r="B1051">
        <f>IFERROR(__xludf.DUMMYFUNCTION("""COMPUTED_VALUE"""),185.71)</f>
        <v>185.71</v>
      </c>
    </row>
    <row r="1052">
      <c r="A1052">
        <f>IFERROR(__xludf.DUMMYFUNCTION("""COMPUTED_VALUE"""),45014.6458333333)</f>
        <v>45014.6458333333</v>
      </c>
      <c r="B1052">
        <f>IFERROR(__xludf.DUMMYFUNCTION("""COMPUTED_VALUE"""),187.09)</f>
        <v>187.09</v>
      </c>
    </row>
    <row r="1053">
      <c r="A1053">
        <f>IFERROR(__xludf.DUMMYFUNCTION("""COMPUTED_VALUE"""),45016.6458333333)</f>
        <v>45016.6458333333</v>
      </c>
      <c r="B1053">
        <f>IFERROR(__xludf.DUMMYFUNCTION("""COMPUTED_VALUE"""),189.86)</f>
        <v>189.86</v>
      </c>
    </row>
    <row r="1054">
      <c r="A1054">
        <f>IFERROR(__xludf.DUMMYFUNCTION("""COMPUTED_VALUE"""),45019.6458333333)</f>
        <v>45019.6458333333</v>
      </c>
      <c r="B1054">
        <f>IFERROR(__xludf.DUMMYFUNCTION("""COMPUTED_VALUE"""),190.56)</f>
        <v>190.56</v>
      </c>
    </row>
    <row r="1055">
      <c r="A1055">
        <f>IFERROR(__xludf.DUMMYFUNCTION("""COMPUTED_VALUE"""),45021.6458333333)</f>
        <v>45021.6458333333</v>
      </c>
      <c r="B1055">
        <f>IFERROR(__xludf.DUMMYFUNCTION("""COMPUTED_VALUE"""),192.19)</f>
        <v>192.19</v>
      </c>
    </row>
    <row r="1056">
      <c r="A1056">
        <f>IFERROR(__xludf.DUMMYFUNCTION("""COMPUTED_VALUE"""),45022.6458333333)</f>
        <v>45022.6458333333</v>
      </c>
      <c r="B1056">
        <f>IFERROR(__xludf.DUMMYFUNCTION("""COMPUTED_VALUE"""),192.94)</f>
        <v>192.94</v>
      </c>
    </row>
    <row r="1057">
      <c r="A1057">
        <f>IFERROR(__xludf.DUMMYFUNCTION("""COMPUTED_VALUE"""),45026.6458333333)</f>
        <v>45026.6458333333</v>
      </c>
      <c r="B1057">
        <f>IFERROR(__xludf.DUMMYFUNCTION("""COMPUTED_VALUE"""),192.64)</f>
        <v>192.64</v>
      </c>
    </row>
    <row r="1058">
      <c r="A1058">
        <f>IFERROR(__xludf.DUMMYFUNCTION("""COMPUTED_VALUE"""),45027.6458333333)</f>
        <v>45027.6458333333</v>
      </c>
      <c r="B1058">
        <f>IFERROR(__xludf.DUMMYFUNCTION("""COMPUTED_VALUE"""),193.76)</f>
        <v>193.76</v>
      </c>
    </row>
    <row r="1059">
      <c r="A1059">
        <f>IFERROR(__xludf.DUMMYFUNCTION("""COMPUTED_VALUE"""),45028.6458333333)</f>
        <v>45028.6458333333</v>
      </c>
      <c r="B1059">
        <f>IFERROR(__xludf.DUMMYFUNCTION("""COMPUTED_VALUE"""),194.64)</f>
        <v>194.64</v>
      </c>
    </row>
    <row r="1060">
      <c r="A1060">
        <f>IFERROR(__xludf.DUMMYFUNCTION("""COMPUTED_VALUE"""),45029.6458333333)</f>
        <v>45029.6458333333</v>
      </c>
      <c r="B1060">
        <f>IFERROR(__xludf.DUMMYFUNCTION("""COMPUTED_VALUE"""),194.77)</f>
        <v>194.77</v>
      </c>
    </row>
    <row r="1061">
      <c r="A1061">
        <f>IFERROR(__xludf.DUMMYFUNCTION("""COMPUTED_VALUE"""),45033.6458333333)</f>
        <v>45033.6458333333</v>
      </c>
      <c r="B1061">
        <f>IFERROR(__xludf.DUMMYFUNCTION("""COMPUTED_VALUE"""),193.91)</f>
        <v>193.91</v>
      </c>
    </row>
    <row r="1062">
      <c r="A1062">
        <f>IFERROR(__xludf.DUMMYFUNCTION("""COMPUTED_VALUE"""),45034.6458333333)</f>
        <v>45034.6458333333</v>
      </c>
      <c r="B1062">
        <f>IFERROR(__xludf.DUMMYFUNCTION("""COMPUTED_VALUE"""),193.24)</f>
        <v>193.24</v>
      </c>
    </row>
    <row r="1063">
      <c r="A1063">
        <f>IFERROR(__xludf.DUMMYFUNCTION("""COMPUTED_VALUE"""),45035.6458333333)</f>
        <v>45035.6458333333</v>
      </c>
      <c r="B1063">
        <f>IFERROR(__xludf.DUMMYFUNCTION("""COMPUTED_VALUE"""),192.86)</f>
        <v>192.86</v>
      </c>
    </row>
    <row r="1064">
      <c r="A1064">
        <f>IFERROR(__xludf.DUMMYFUNCTION("""COMPUTED_VALUE"""),45036.6458333333)</f>
        <v>45036.6458333333</v>
      </c>
      <c r="B1064">
        <f>IFERROR(__xludf.DUMMYFUNCTION("""COMPUTED_VALUE"""),192.99)</f>
        <v>192.99</v>
      </c>
    </row>
    <row r="1065">
      <c r="A1065">
        <f>IFERROR(__xludf.DUMMYFUNCTION("""COMPUTED_VALUE"""),45037.6458333333)</f>
        <v>45037.6458333333</v>
      </c>
      <c r="B1065">
        <f>IFERROR(__xludf.DUMMYFUNCTION("""COMPUTED_VALUE"""),192.85)</f>
        <v>192.85</v>
      </c>
    </row>
    <row r="1066">
      <c r="A1066">
        <f>IFERROR(__xludf.DUMMYFUNCTION("""COMPUTED_VALUE"""),45040.6458333333)</f>
        <v>45040.6458333333</v>
      </c>
      <c r="B1066">
        <f>IFERROR(__xludf.DUMMYFUNCTION("""COMPUTED_VALUE"""),193.95)</f>
        <v>193.95</v>
      </c>
    </row>
    <row r="1067">
      <c r="A1067">
        <f>IFERROR(__xludf.DUMMYFUNCTION("""COMPUTED_VALUE"""),45041.6458333333)</f>
        <v>45041.6458333333</v>
      </c>
      <c r="B1067">
        <f>IFERROR(__xludf.DUMMYFUNCTION("""COMPUTED_VALUE"""),194.13)</f>
        <v>194.13</v>
      </c>
    </row>
    <row r="1068">
      <c r="A1068">
        <f>IFERROR(__xludf.DUMMYFUNCTION("""COMPUTED_VALUE"""),45042.6458333333)</f>
        <v>45042.6458333333</v>
      </c>
      <c r="B1068">
        <f>IFERROR(__xludf.DUMMYFUNCTION("""COMPUTED_VALUE"""),194.62)</f>
        <v>194.62</v>
      </c>
    </row>
    <row r="1069">
      <c r="A1069">
        <f>IFERROR(__xludf.DUMMYFUNCTION("""COMPUTED_VALUE"""),45043.6458333333)</f>
        <v>45043.6458333333</v>
      </c>
      <c r="B1069">
        <f>IFERROR(__xludf.DUMMYFUNCTION("""COMPUTED_VALUE"""),195.93)</f>
        <v>195.93</v>
      </c>
    </row>
    <row r="1070">
      <c r="A1070">
        <f>IFERROR(__xludf.DUMMYFUNCTION("""COMPUTED_VALUE"""),45044.6458333333)</f>
        <v>45044.6458333333</v>
      </c>
      <c r="B1070">
        <f>IFERROR(__xludf.DUMMYFUNCTION("""COMPUTED_VALUE"""),197.29)</f>
        <v>197.29</v>
      </c>
    </row>
    <row r="1071">
      <c r="A1071">
        <f>IFERROR(__xludf.DUMMYFUNCTION("""COMPUTED_VALUE"""),45048.6458333333)</f>
        <v>45048.6458333333</v>
      </c>
      <c r="B1071">
        <f>IFERROR(__xludf.DUMMYFUNCTION("""COMPUTED_VALUE"""),198.39)</f>
        <v>198.39</v>
      </c>
    </row>
    <row r="1072">
      <c r="A1072">
        <f>IFERROR(__xludf.DUMMYFUNCTION("""COMPUTED_VALUE"""),45049.6458333333)</f>
        <v>45049.6458333333</v>
      </c>
      <c r="B1072">
        <f>IFERROR(__xludf.DUMMYFUNCTION("""COMPUTED_VALUE"""),197.68)</f>
        <v>197.68</v>
      </c>
    </row>
    <row r="1073">
      <c r="A1073">
        <f>IFERROR(__xludf.DUMMYFUNCTION("""COMPUTED_VALUE"""),45050.6458333333)</f>
        <v>45050.6458333333</v>
      </c>
      <c r="B1073">
        <f>IFERROR(__xludf.DUMMYFUNCTION("""COMPUTED_VALUE"""),199.44)</f>
        <v>199.44</v>
      </c>
    </row>
    <row r="1074">
      <c r="A1074">
        <f>IFERROR(__xludf.DUMMYFUNCTION("""COMPUTED_VALUE"""),45051.6458333333)</f>
        <v>45051.6458333333</v>
      </c>
      <c r="B1074">
        <f>IFERROR(__xludf.DUMMYFUNCTION("""COMPUTED_VALUE"""),197.84)</f>
        <v>197.84</v>
      </c>
    </row>
    <row r="1075">
      <c r="A1075">
        <f>IFERROR(__xludf.DUMMYFUNCTION("""COMPUTED_VALUE"""),45054.6458333333)</f>
        <v>45054.6458333333</v>
      </c>
      <c r="B1075">
        <f>IFERROR(__xludf.DUMMYFUNCTION("""COMPUTED_VALUE"""),199.71)</f>
        <v>199.71</v>
      </c>
    </row>
    <row r="1076">
      <c r="A1076">
        <f>IFERROR(__xludf.DUMMYFUNCTION("""COMPUTED_VALUE"""),45055.6458333333)</f>
        <v>45055.6458333333</v>
      </c>
      <c r="B1076">
        <f>IFERROR(__xludf.DUMMYFUNCTION("""COMPUTED_VALUE"""),199.7)</f>
        <v>199.7</v>
      </c>
    </row>
    <row r="1077">
      <c r="A1077">
        <f>IFERROR(__xludf.DUMMYFUNCTION("""COMPUTED_VALUE"""),45056.6458333333)</f>
        <v>45056.6458333333</v>
      </c>
      <c r="B1077">
        <f>IFERROR(__xludf.DUMMYFUNCTION("""COMPUTED_VALUE"""),200)</f>
        <v>200</v>
      </c>
    </row>
    <row r="1078">
      <c r="A1078">
        <f>IFERROR(__xludf.DUMMYFUNCTION("""COMPUTED_VALUE"""),45057.6458333333)</f>
        <v>45057.6458333333</v>
      </c>
      <c r="B1078">
        <f>IFERROR(__xludf.DUMMYFUNCTION("""COMPUTED_VALUE"""),200.35)</f>
        <v>200.35</v>
      </c>
    </row>
    <row r="1079">
      <c r="A1079">
        <f>IFERROR(__xludf.DUMMYFUNCTION("""COMPUTED_VALUE"""),45058.6458333333)</f>
        <v>45058.6458333333</v>
      </c>
      <c r="B1079">
        <f>IFERROR(__xludf.DUMMYFUNCTION("""COMPUTED_VALUE"""),200.26)</f>
        <v>200.26</v>
      </c>
    </row>
    <row r="1080">
      <c r="A1080">
        <f>IFERROR(__xludf.DUMMYFUNCTION("""COMPUTED_VALUE"""),45061.6458333333)</f>
        <v>45061.6458333333</v>
      </c>
      <c r="B1080">
        <f>IFERROR(__xludf.DUMMYFUNCTION("""COMPUTED_VALUE"""),201.34)</f>
        <v>201.34</v>
      </c>
    </row>
    <row r="1081">
      <c r="A1081">
        <f>IFERROR(__xludf.DUMMYFUNCTION("""COMPUTED_VALUE"""),45062.6458333333)</f>
        <v>45062.6458333333</v>
      </c>
      <c r="B1081">
        <f>IFERROR(__xludf.DUMMYFUNCTION("""COMPUTED_VALUE"""),200.51)</f>
        <v>200.51</v>
      </c>
    </row>
    <row r="1082">
      <c r="A1082">
        <f>IFERROR(__xludf.DUMMYFUNCTION("""COMPUTED_VALUE"""),45063.6458333333)</f>
        <v>45063.6458333333</v>
      </c>
      <c r="B1082">
        <f>IFERROR(__xludf.DUMMYFUNCTION("""COMPUTED_VALUE"""),199.76)</f>
        <v>199.76</v>
      </c>
    </row>
    <row r="1083">
      <c r="A1083">
        <f>IFERROR(__xludf.DUMMYFUNCTION("""COMPUTED_VALUE"""),45064.6458333333)</f>
        <v>45064.6458333333</v>
      </c>
      <c r="B1083">
        <f>IFERROR(__xludf.DUMMYFUNCTION("""COMPUTED_VALUE"""),199.05)</f>
        <v>199.05</v>
      </c>
    </row>
    <row r="1084">
      <c r="A1084">
        <f>IFERROR(__xludf.DUMMYFUNCTION("""COMPUTED_VALUE"""),45065.6458333333)</f>
        <v>45065.6458333333</v>
      </c>
      <c r="B1084">
        <f>IFERROR(__xludf.DUMMYFUNCTION("""COMPUTED_VALUE"""),199.82)</f>
        <v>199.82</v>
      </c>
    </row>
    <row r="1085">
      <c r="A1085">
        <f>IFERROR(__xludf.DUMMYFUNCTION("""COMPUTED_VALUE"""),45068.6458333333)</f>
        <v>45068.6458333333</v>
      </c>
      <c r="B1085">
        <f>IFERROR(__xludf.DUMMYFUNCTION("""COMPUTED_VALUE"""),200.74)</f>
        <v>200.74</v>
      </c>
    </row>
    <row r="1086">
      <c r="A1086">
        <f>IFERROR(__xludf.DUMMYFUNCTION("""COMPUTED_VALUE"""),45069.6458333333)</f>
        <v>45069.6458333333</v>
      </c>
      <c r="B1086">
        <f>IFERROR(__xludf.DUMMYFUNCTION("""COMPUTED_VALUE"""),201.02)</f>
        <v>201.02</v>
      </c>
    </row>
    <row r="1087">
      <c r="A1087">
        <f>IFERROR(__xludf.DUMMYFUNCTION("""COMPUTED_VALUE"""),45070.6458333333)</f>
        <v>45070.6458333333</v>
      </c>
      <c r="B1087">
        <f>IFERROR(__xludf.DUMMYFUNCTION("""COMPUTED_VALUE"""),200.24)</f>
        <v>200.24</v>
      </c>
    </row>
    <row r="1088">
      <c r="A1088">
        <f>IFERROR(__xludf.DUMMYFUNCTION("""COMPUTED_VALUE"""),45071.6458333333)</f>
        <v>45071.6458333333</v>
      </c>
      <c r="B1088">
        <f>IFERROR(__xludf.DUMMYFUNCTION("""COMPUTED_VALUE"""),200.7)</f>
        <v>200.7</v>
      </c>
    </row>
    <row r="1089">
      <c r="A1089">
        <f>IFERROR(__xludf.DUMMYFUNCTION("""COMPUTED_VALUE"""),45072.6458333333)</f>
        <v>45072.6458333333</v>
      </c>
      <c r="B1089">
        <f>IFERROR(__xludf.DUMMYFUNCTION("""COMPUTED_VALUE"""),202.85)</f>
        <v>202.85</v>
      </c>
    </row>
    <row r="1090">
      <c r="A1090">
        <f>IFERROR(__xludf.DUMMYFUNCTION("""COMPUTED_VALUE"""),45075.6458333333)</f>
        <v>45075.6458333333</v>
      </c>
      <c r="B1090">
        <f>IFERROR(__xludf.DUMMYFUNCTION("""COMPUTED_VALUE"""),204.14)</f>
        <v>204.14</v>
      </c>
    </row>
    <row r="1091">
      <c r="A1091">
        <f>IFERROR(__xludf.DUMMYFUNCTION("""COMPUTED_VALUE"""),45076.6458333333)</f>
        <v>45076.6458333333</v>
      </c>
      <c r="B1091">
        <f>IFERROR(__xludf.DUMMYFUNCTION("""COMPUTED_VALUE"""),204.36)</f>
        <v>204.36</v>
      </c>
    </row>
    <row r="1092">
      <c r="A1092">
        <f>IFERROR(__xludf.DUMMYFUNCTION("""COMPUTED_VALUE"""),45077.6458333333)</f>
        <v>45077.6458333333</v>
      </c>
      <c r="B1092">
        <f>IFERROR(__xludf.DUMMYFUNCTION("""COMPUTED_VALUE"""),203.66)</f>
        <v>203.66</v>
      </c>
    </row>
    <row r="1093">
      <c r="A1093">
        <f>IFERROR(__xludf.DUMMYFUNCTION("""COMPUTED_VALUE"""),45078.6458333333)</f>
        <v>45078.6458333333</v>
      </c>
      <c r="B1093">
        <f>IFERROR(__xludf.DUMMYFUNCTION("""COMPUTED_VALUE"""),202.99)</f>
        <v>202.99</v>
      </c>
    </row>
    <row r="1094">
      <c r="A1094">
        <f>IFERROR(__xludf.DUMMYFUNCTION("""COMPUTED_VALUE"""),45079.6458333333)</f>
        <v>45079.6458333333</v>
      </c>
      <c r="B1094">
        <f>IFERROR(__xludf.DUMMYFUNCTION("""COMPUTED_VALUE"""),203.84)</f>
        <v>203.84</v>
      </c>
    </row>
    <row r="1095">
      <c r="A1095">
        <f>IFERROR(__xludf.DUMMYFUNCTION("""COMPUTED_VALUE"""),45082.6458333333)</f>
        <v>45082.6458333333</v>
      </c>
      <c r="B1095">
        <f>IFERROR(__xludf.DUMMYFUNCTION("""COMPUTED_VALUE"""),204.28)</f>
        <v>204.28</v>
      </c>
    </row>
    <row r="1096">
      <c r="A1096">
        <f>IFERROR(__xludf.DUMMYFUNCTION("""COMPUTED_VALUE"""),45083.6458333333)</f>
        <v>45083.6458333333</v>
      </c>
      <c r="B1096">
        <f>IFERROR(__xludf.DUMMYFUNCTION("""COMPUTED_VALUE"""),204.04)</f>
        <v>204.04</v>
      </c>
    </row>
    <row r="1097">
      <c r="A1097">
        <f>IFERROR(__xludf.DUMMYFUNCTION("""COMPUTED_VALUE"""),45084.6458333333)</f>
        <v>45084.6458333333</v>
      </c>
      <c r="B1097">
        <f>IFERROR(__xludf.DUMMYFUNCTION("""COMPUTED_VALUE"""),205.34)</f>
        <v>205.34</v>
      </c>
    </row>
    <row r="1098">
      <c r="A1098">
        <f>IFERROR(__xludf.DUMMYFUNCTION("""COMPUTED_VALUE"""),45085.6458333333)</f>
        <v>45085.6458333333</v>
      </c>
      <c r="B1098">
        <f>IFERROR(__xludf.DUMMYFUNCTION("""COMPUTED_VALUE"""),204.51)</f>
        <v>204.51</v>
      </c>
    </row>
    <row r="1099">
      <c r="A1099">
        <f>IFERROR(__xludf.DUMMYFUNCTION("""COMPUTED_VALUE"""),45086.6458333333)</f>
        <v>45086.6458333333</v>
      </c>
      <c r="B1099">
        <f>IFERROR(__xludf.DUMMYFUNCTION("""COMPUTED_VALUE"""),204.03)</f>
        <v>204.03</v>
      </c>
    </row>
    <row r="1100">
      <c r="A1100">
        <f>IFERROR(__xludf.DUMMYFUNCTION("""COMPUTED_VALUE"""),45089.6458333333)</f>
        <v>45089.6458333333</v>
      </c>
      <c r="B1100">
        <f>IFERROR(__xludf.DUMMYFUNCTION("""COMPUTED_VALUE"""),204.46)</f>
        <v>204.46</v>
      </c>
    </row>
    <row r="1101">
      <c r="A1101">
        <f>IFERROR(__xludf.DUMMYFUNCTION("""COMPUTED_VALUE"""),45090.6458333333)</f>
        <v>45090.6458333333</v>
      </c>
      <c r="B1101">
        <f>IFERROR(__xludf.DUMMYFUNCTION("""COMPUTED_VALUE"""),205.45)</f>
        <v>205.45</v>
      </c>
    </row>
    <row r="1102">
      <c r="A1102">
        <f>IFERROR(__xludf.DUMMYFUNCTION("""COMPUTED_VALUE"""),45091.6458333333)</f>
        <v>45091.6458333333</v>
      </c>
      <c r="B1102">
        <f>IFERROR(__xludf.DUMMYFUNCTION("""COMPUTED_VALUE"""),205.85)</f>
        <v>205.85</v>
      </c>
    </row>
    <row r="1103">
      <c r="A1103">
        <f>IFERROR(__xludf.DUMMYFUNCTION("""COMPUTED_VALUE"""),45092.6458333333)</f>
        <v>45092.6458333333</v>
      </c>
      <c r="B1103">
        <f>IFERROR(__xludf.DUMMYFUNCTION("""COMPUTED_VALUE"""),205.31)</f>
        <v>205.31</v>
      </c>
    </row>
    <row r="1104">
      <c r="A1104">
        <f>IFERROR(__xludf.DUMMYFUNCTION("""COMPUTED_VALUE"""),45093.6458333333)</f>
        <v>45093.6458333333</v>
      </c>
      <c r="B1104">
        <f>IFERROR(__xludf.DUMMYFUNCTION("""COMPUTED_VALUE"""),206.69)</f>
        <v>206.69</v>
      </c>
    </row>
    <row r="1105">
      <c r="A1105">
        <f>IFERROR(__xludf.DUMMYFUNCTION("""COMPUTED_VALUE"""),45096.6458333333)</f>
        <v>45096.6458333333</v>
      </c>
      <c r="B1105">
        <f>IFERROR(__xludf.DUMMYFUNCTION("""COMPUTED_VALUE"""),205.87)</f>
        <v>205.87</v>
      </c>
    </row>
    <row r="1106">
      <c r="A1106">
        <f>IFERROR(__xludf.DUMMYFUNCTION("""COMPUTED_VALUE"""),45097.6458333333)</f>
        <v>45097.6458333333</v>
      </c>
      <c r="B1106">
        <f>IFERROR(__xludf.DUMMYFUNCTION("""COMPUTED_VALUE"""),206.5)</f>
        <v>206.5</v>
      </c>
    </row>
    <row r="1107">
      <c r="A1107">
        <f>IFERROR(__xludf.DUMMYFUNCTION("""COMPUTED_VALUE"""),45098.6458333333)</f>
        <v>45098.6458333333</v>
      </c>
      <c r="B1107">
        <f>IFERROR(__xludf.DUMMYFUNCTION("""COMPUTED_VALUE"""),206.87)</f>
        <v>206.87</v>
      </c>
    </row>
    <row r="1108">
      <c r="A1108">
        <f>IFERROR(__xludf.DUMMYFUNCTION("""COMPUTED_VALUE"""),45099.6458333333)</f>
        <v>45099.6458333333</v>
      </c>
      <c r="B1108">
        <f>IFERROR(__xludf.DUMMYFUNCTION("""COMPUTED_VALUE"""),206.24)</f>
        <v>206.24</v>
      </c>
    </row>
    <row r="1109">
      <c r="A1109">
        <f>IFERROR(__xludf.DUMMYFUNCTION("""COMPUTED_VALUE"""),45100.6458333333)</f>
        <v>45100.6458333333</v>
      </c>
      <c r="B1109">
        <f>IFERROR(__xludf.DUMMYFUNCTION("""COMPUTED_VALUE"""),204.98)</f>
        <v>204.98</v>
      </c>
    </row>
    <row r="1110">
      <c r="A1110">
        <f>IFERROR(__xludf.DUMMYFUNCTION("""COMPUTED_VALUE"""),45103.6458333333)</f>
        <v>45103.6458333333</v>
      </c>
      <c r="B1110">
        <f>IFERROR(__xludf.DUMMYFUNCTION("""COMPUTED_VALUE"""),205.17)</f>
        <v>205.17</v>
      </c>
    </row>
    <row r="1111">
      <c r="A1111">
        <f>IFERROR(__xludf.DUMMYFUNCTION("""COMPUTED_VALUE"""),45104.6458333333)</f>
        <v>45104.6458333333</v>
      </c>
      <c r="B1111">
        <f>IFERROR(__xludf.DUMMYFUNCTION("""COMPUTED_VALUE"""),206.46)</f>
        <v>206.46</v>
      </c>
    </row>
    <row r="1112">
      <c r="A1112">
        <f>IFERROR(__xludf.DUMMYFUNCTION("""COMPUTED_VALUE"""),45105.6458333333)</f>
        <v>45105.6458333333</v>
      </c>
      <c r="B1112">
        <f>IFERROR(__xludf.DUMMYFUNCTION("""COMPUTED_VALUE"""),208.18)</f>
        <v>208.18</v>
      </c>
    </row>
    <row r="1113">
      <c r="A1113">
        <f>IFERROR(__xludf.DUMMYFUNCTION("""COMPUTED_VALUE"""),45107.6458333333)</f>
        <v>45107.6458333333</v>
      </c>
      <c r="B1113">
        <f>IFERROR(__xludf.DUMMYFUNCTION("""COMPUTED_VALUE"""),210.61)</f>
        <v>210.61</v>
      </c>
    </row>
    <row r="1114">
      <c r="A1114">
        <f>IFERROR(__xludf.DUMMYFUNCTION("""COMPUTED_VALUE"""),45110.6458333333)</f>
        <v>45110.6458333333</v>
      </c>
      <c r="B1114">
        <f>IFERROR(__xludf.DUMMYFUNCTION("""COMPUTED_VALUE"""),212.3)</f>
        <v>212.3</v>
      </c>
    </row>
    <row r="1115">
      <c r="A1115">
        <f>IFERROR(__xludf.DUMMYFUNCTION("""COMPUTED_VALUE"""),45111.6458333333)</f>
        <v>45111.6458333333</v>
      </c>
      <c r="B1115">
        <f>IFERROR(__xludf.DUMMYFUNCTION("""COMPUTED_VALUE"""),213.06)</f>
        <v>213.06</v>
      </c>
    </row>
    <row r="1116">
      <c r="A1116">
        <f>IFERROR(__xludf.DUMMYFUNCTION("""COMPUTED_VALUE"""),45112.6458333333)</f>
        <v>45112.6458333333</v>
      </c>
      <c r="B1116">
        <f>IFERROR(__xludf.DUMMYFUNCTION("""COMPUTED_VALUE"""),212.92)</f>
        <v>212.92</v>
      </c>
    </row>
    <row r="1117">
      <c r="A1117">
        <f>IFERROR(__xludf.DUMMYFUNCTION("""COMPUTED_VALUE"""),45113.6458333333)</f>
        <v>45113.6458333333</v>
      </c>
      <c r="B1117">
        <f>IFERROR(__xludf.DUMMYFUNCTION("""COMPUTED_VALUE"""),213.96)</f>
        <v>213.96</v>
      </c>
    </row>
    <row r="1118">
      <c r="A1118">
        <f>IFERROR(__xludf.DUMMYFUNCTION("""COMPUTED_VALUE"""),45114.6458333333)</f>
        <v>45114.6458333333</v>
      </c>
      <c r="B1118">
        <f>IFERROR(__xludf.DUMMYFUNCTION("""COMPUTED_VALUE"""),212.72)</f>
        <v>212.72</v>
      </c>
    </row>
    <row r="1119">
      <c r="A1119">
        <f>IFERROR(__xludf.DUMMYFUNCTION("""COMPUTED_VALUE"""),45117.6458333333)</f>
        <v>45117.6458333333</v>
      </c>
      <c r="B1119">
        <f>IFERROR(__xludf.DUMMYFUNCTION("""COMPUTED_VALUE"""),212.64)</f>
        <v>212.64</v>
      </c>
    </row>
    <row r="1120">
      <c r="A1120">
        <f>IFERROR(__xludf.DUMMYFUNCTION("""COMPUTED_VALUE"""),45118.6458333333)</f>
        <v>45118.6458333333</v>
      </c>
      <c r="B1120">
        <f>IFERROR(__xludf.DUMMYFUNCTION("""COMPUTED_VALUE"""),213.45)</f>
        <v>213.45</v>
      </c>
    </row>
    <row r="1121">
      <c r="A1121">
        <f>IFERROR(__xludf.DUMMYFUNCTION("""COMPUTED_VALUE"""),45119.6458333333)</f>
        <v>45119.6458333333</v>
      </c>
      <c r="B1121">
        <f>IFERROR(__xludf.DUMMYFUNCTION("""COMPUTED_VALUE"""),213.25)</f>
        <v>213.25</v>
      </c>
    </row>
    <row r="1122">
      <c r="A1122">
        <f>IFERROR(__xludf.DUMMYFUNCTION("""COMPUTED_VALUE"""),45120.6458333333)</f>
        <v>45120.6458333333</v>
      </c>
      <c r="B1122">
        <f>IFERROR(__xludf.DUMMYFUNCTION("""COMPUTED_VALUE"""),213.69)</f>
        <v>213.69</v>
      </c>
    </row>
    <row r="1123">
      <c r="A1123">
        <f>IFERROR(__xludf.DUMMYFUNCTION("""COMPUTED_VALUE"""),45121.6458333333)</f>
        <v>45121.6458333333</v>
      </c>
      <c r="B1123">
        <f>IFERROR(__xludf.DUMMYFUNCTION("""COMPUTED_VALUE"""),214.83)</f>
        <v>214.83</v>
      </c>
    </row>
    <row r="1124">
      <c r="A1124">
        <f>IFERROR(__xludf.DUMMYFUNCTION("""COMPUTED_VALUE"""),45124.6458333333)</f>
        <v>45124.6458333333</v>
      </c>
      <c r="B1124">
        <f>IFERROR(__xludf.DUMMYFUNCTION("""COMPUTED_VALUE"""),216.53)</f>
        <v>216.53</v>
      </c>
    </row>
    <row r="1125">
      <c r="A1125">
        <f>IFERROR(__xludf.DUMMYFUNCTION("""COMPUTED_VALUE"""),45125.6458333333)</f>
        <v>45125.6458333333</v>
      </c>
      <c r="B1125">
        <f>IFERROR(__xludf.DUMMYFUNCTION("""COMPUTED_VALUE"""),217.02)</f>
        <v>217.02</v>
      </c>
    </row>
    <row r="1126">
      <c r="A1126">
        <f>IFERROR(__xludf.DUMMYFUNCTION("""COMPUTED_VALUE"""),45126.6458333333)</f>
        <v>45126.6458333333</v>
      </c>
      <c r="B1126">
        <f>IFERROR(__xludf.DUMMYFUNCTION("""COMPUTED_VALUE"""),217.97)</f>
        <v>217.97</v>
      </c>
    </row>
    <row r="1127">
      <c r="A1127">
        <f>IFERROR(__xludf.DUMMYFUNCTION("""COMPUTED_VALUE"""),45127.6458333333)</f>
        <v>45127.6458333333</v>
      </c>
      <c r="B1127">
        <f>IFERROR(__xludf.DUMMYFUNCTION("""COMPUTED_VALUE"""),219.51)</f>
        <v>219.51</v>
      </c>
    </row>
    <row r="1128">
      <c r="A1128">
        <f>IFERROR(__xludf.DUMMYFUNCTION("""COMPUTED_VALUE"""),45128.6458333333)</f>
        <v>45128.6458333333</v>
      </c>
      <c r="B1128">
        <f>IFERROR(__xludf.DUMMYFUNCTION("""COMPUTED_VALUE"""),217.48)</f>
        <v>217.48</v>
      </c>
    </row>
    <row r="1129">
      <c r="A1129">
        <f>IFERROR(__xludf.DUMMYFUNCTION("""COMPUTED_VALUE"""),45131.6458333333)</f>
        <v>45131.6458333333</v>
      </c>
      <c r="B1129">
        <f>IFERROR(__xludf.DUMMYFUNCTION("""COMPUTED_VALUE"""),216.73)</f>
        <v>216.73</v>
      </c>
    </row>
    <row r="1130">
      <c r="A1130">
        <f>IFERROR(__xludf.DUMMYFUNCTION("""COMPUTED_VALUE"""),45132.6458333333)</f>
        <v>45132.6458333333</v>
      </c>
      <c r="B1130">
        <f>IFERROR(__xludf.DUMMYFUNCTION("""COMPUTED_VALUE"""),216.64)</f>
        <v>216.64</v>
      </c>
    </row>
    <row r="1131">
      <c r="A1131">
        <f>IFERROR(__xludf.DUMMYFUNCTION("""COMPUTED_VALUE"""),45133.6458333333)</f>
        <v>45133.6458333333</v>
      </c>
      <c r="B1131">
        <f>IFERROR(__xludf.DUMMYFUNCTION("""COMPUTED_VALUE"""),217.72)</f>
        <v>217.72</v>
      </c>
    </row>
    <row r="1132">
      <c r="A1132">
        <f>IFERROR(__xludf.DUMMYFUNCTION("""COMPUTED_VALUE"""),45134.6458333333)</f>
        <v>45134.6458333333</v>
      </c>
      <c r="B1132">
        <f>IFERROR(__xludf.DUMMYFUNCTION("""COMPUTED_VALUE"""),216.63)</f>
        <v>216.63</v>
      </c>
    </row>
    <row r="1133">
      <c r="A1133">
        <f>IFERROR(__xludf.DUMMYFUNCTION("""COMPUTED_VALUE"""),45135.6458333333)</f>
        <v>45135.6458333333</v>
      </c>
      <c r="B1133">
        <f>IFERROR(__xludf.DUMMYFUNCTION("""COMPUTED_VALUE"""),216.34)</f>
        <v>216.34</v>
      </c>
    </row>
    <row r="1134">
      <c r="A1134">
        <f>IFERROR(__xludf.DUMMYFUNCTION("""COMPUTED_VALUE"""),45138.6458333333)</f>
        <v>45138.6458333333</v>
      </c>
      <c r="B1134">
        <f>IFERROR(__xludf.DUMMYFUNCTION("""COMPUTED_VALUE"""),217.58)</f>
        <v>217.58</v>
      </c>
    </row>
    <row r="1135">
      <c r="A1135">
        <f>IFERROR(__xludf.DUMMYFUNCTION("""COMPUTED_VALUE"""),45139.6458333333)</f>
        <v>45139.6458333333</v>
      </c>
      <c r="B1135">
        <f>IFERROR(__xludf.DUMMYFUNCTION("""COMPUTED_VALUE"""),217.23)</f>
        <v>217.23</v>
      </c>
    </row>
    <row r="1136">
      <c r="A1136">
        <f>IFERROR(__xludf.DUMMYFUNCTION("""COMPUTED_VALUE"""),45140.6458333333)</f>
        <v>45140.6458333333</v>
      </c>
      <c r="B1136">
        <f>IFERROR(__xludf.DUMMYFUNCTION("""COMPUTED_VALUE"""),215.1)</f>
        <v>215.1</v>
      </c>
    </row>
    <row r="1137">
      <c r="A1137">
        <f>IFERROR(__xludf.DUMMYFUNCTION("""COMPUTED_VALUE"""),45141.6458333333)</f>
        <v>45141.6458333333</v>
      </c>
      <c r="B1137">
        <f>IFERROR(__xludf.DUMMYFUNCTION("""COMPUTED_VALUE"""),213.56)</f>
        <v>213.56</v>
      </c>
    </row>
    <row r="1138">
      <c r="A1138">
        <f>IFERROR(__xludf.DUMMYFUNCTION("""COMPUTED_VALUE"""),45142.6458333333)</f>
        <v>45142.6458333333</v>
      </c>
      <c r="B1138">
        <f>IFERROR(__xludf.DUMMYFUNCTION("""COMPUTED_VALUE"""),215.04)</f>
        <v>215.04</v>
      </c>
    </row>
    <row r="1139">
      <c r="A1139">
        <f>IFERROR(__xludf.DUMMYFUNCTION("""COMPUTED_VALUE"""),45145.6458333333)</f>
        <v>45145.6458333333</v>
      </c>
      <c r="B1139">
        <f>IFERROR(__xludf.DUMMYFUNCTION("""COMPUTED_VALUE"""),215.95)</f>
        <v>215.95</v>
      </c>
    </row>
    <row r="1140">
      <c r="A1140">
        <f>IFERROR(__xludf.DUMMYFUNCTION("""COMPUTED_VALUE"""),45146.6458333333)</f>
        <v>45146.6458333333</v>
      </c>
      <c r="B1140">
        <f>IFERROR(__xludf.DUMMYFUNCTION("""COMPUTED_VALUE"""),215.79)</f>
        <v>215.79</v>
      </c>
    </row>
    <row r="1141">
      <c r="A1141">
        <f>IFERROR(__xludf.DUMMYFUNCTION("""COMPUTED_VALUE"""),45147.6458333333)</f>
        <v>45147.6458333333</v>
      </c>
      <c r="B1141">
        <f>IFERROR(__xludf.DUMMYFUNCTION("""COMPUTED_VALUE"""),216.49)</f>
        <v>216.49</v>
      </c>
    </row>
    <row r="1142">
      <c r="A1142">
        <f>IFERROR(__xludf.DUMMYFUNCTION("""COMPUTED_VALUE"""),45148.6458333333)</f>
        <v>45148.6458333333</v>
      </c>
      <c r="B1142">
        <f>IFERROR(__xludf.DUMMYFUNCTION("""COMPUTED_VALUE"""),215.33)</f>
        <v>215.33</v>
      </c>
    </row>
    <row r="1143">
      <c r="A1143">
        <f>IFERROR(__xludf.DUMMYFUNCTION("""COMPUTED_VALUE"""),45149.6458333333)</f>
        <v>45149.6458333333</v>
      </c>
      <c r="B1143">
        <f>IFERROR(__xludf.DUMMYFUNCTION("""COMPUTED_VALUE"""),214.4)</f>
        <v>214.4</v>
      </c>
    </row>
    <row r="1144">
      <c r="A1144">
        <f>IFERROR(__xludf.DUMMYFUNCTION("""COMPUTED_VALUE"""),45152.6458333333)</f>
        <v>45152.6458333333</v>
      </c>
      <c r="B1144">
        <f>IFERROR(__xludf.DUMMYFUNCTION("""COMPUTED_VALUE"""),214.51)</f>
        <v>214.51</v>
      </c>
    </row>
    <row r="1145">
      <c r="A1145">
        <f>IFERROR(__xludf.DUMMYFUNCTION("""COMPUTED_VALUE"""),45154.6458333333)</f>
        <v>45154.6458333333</v>
      </c>
      <c r="B1145">
        <f>IFERROR(__xludf.DUMMYFUNCTION("""COMPUTED_VALUE"""),214.57)</f>
        <v>214.57</v>
      </c>
    </row>
    <row r="1146">
      <c r="A1146">
        <f>IFERROR(__xludf.DUMMYFUNCTION("""COMPUTED_VALUE"""),45155.6458333333)</f>
        <v>45155.6458333333</v>
      </c>
      <c r="B1146">
        <f>IFERROR(__xludf.DUMMYFUNCTION("""COMPUTED_VALUE"""),213.7)</f>
        <v>213.7</v>
      </c>
    </row>
    <row r="1147">
      <c r="A1147">
        <f>IFERROR(__xludf.DUMMYFUNCTION("""COMPUTED_VALUE"""),45156.6458333333)</f>
        <v>45156.6458333333</v>
      </c>
      <c r="B1147">
        <f>IFERROR(__xludf.DUMMYFUNCTION("""COMPUTED_VALUE"""),213)</f>
        <v>213</v>
      </c>
    </row>
    <row r="1148">
      <c r="A1148">
        <f>IFERROR(__xludf.DUMMYFUNCTION("""COMPUTED_VALUE"""),45159.6458333333)</f>
        <v>45159.6458333333</v>
      </c>
      <c r="B1148">
        <f>IFERROR(__xludf.DUMMYFUNCTION("""COMPUTED_VALUE"""),213.5)</f>
        <v>213.5</v>
      </c>
    </row>
    <row r="1149">
      <c r="A1149">
        <f>IFERROR(__xludf.DUMMYFUNCTION("""COMPUTED_VALUE"""),45160.6458333333)</f>
        <v>45160.6458333333</v>
      </c>
      <c r="B1149">
        <f>IFERROR(__xludf.DUMMYFUNCTION("""COMPUTED_VALUE"""),213.43)</f>
        <v>213.43</v>
      </c>
    </row>
    <row r="1150">
      <c r="A1150">
        <f>IFERROR(__xludf.DUMMYFUNCTION("""COMPUTED_VALUE"""),45161.6458333333)</f>
        <v>45161.6458333333</v>
      </c>
      <c r="B1150">
        <f>IFERROR(__xludf.DUMMYFUNCTION("""COMPUTED_VALUE"""),214.37)</f>
        <v>214.37</v>
      </c>
    </row>
    <row r="1151">
      <c r="A1151">
        <f>IFERROR(__xludf.DUMMYFUNCTION("""COMPUTED_VALUE"""),45162.6458333333)</f>
        <v>45162.6458333333</v>
      </c>
      <c r="B1151">
        <f>IFERROR(__xludf.DUMMYFUNCTION("""COMPUTED_VALUE"""),213.77)</f>
        <v>213.77</v>
      </c>
    </row>
    <row r="1152">
      <c r="A1152">
        <f>IFERROR(__xludf.DUMMYFUNCTION("""COMPUTED_VALUE"""),45163.6458333333)</f>
        <v>45163.6458333333</v>
      </c>
      <c r="B1152">
        <f>IFERROR(__xludf.DUMMYFUNCTION("""COMPUTED_VALUE"""),212.76)</f>
        <v>212.76</v>
      </c>
    </row>
    <row r="1153">
      <c r="A1153">
        <f>IFERROR(__xludf.DUMMYFUNCTION("""COMPUTED_VALUE"""),45166.6458333333)</f>
        <v>45166.6458333333</v>
      </c>
      <c r="B1153">
        <f>IFERROR(__xludf.DUMMYFUNCTION("""COMPUTED_VALUE"""),212.87)</f>
        <v>212.87</v>
      </c>
    </row>
    <row r="1154">
      <c r="A1154">
        <f>IFERROR(__xludf.DUMMYFUNCTION("""COMPUTED_VALUE"""),45167.6458333333)</f>
        <v>45167.6458333333</v>
      </c>
      <c r="B1154">
        <f>IFERROR(__xludf.DUMMYFUNCTION("""COMPUTED_VALUE"""),213.16)</f>
        <v>213.16</v>
      </c>
    </row>
    <row r="1155">
      <c r="A1155">
        <f>IFERROR(__xludf.DUMMYFUNCTION("""COMPUTED_VALUE"""),45168.6458333333)</f>
        <v>45168.6458333333</v>
      </c>
      <c r="B1155">
        <f>IFERROR(__xludf.DUMMYFUNCTION("""COMPUTED_VALUE"""),213.54)</f>
        <v>213.54</v>
      </c>
    </row>
    <row r="1156">
      <c r="A1156">
        <f>IFERROR(__xludf.DUMMYFUNCTION("""COMPUTED_VALUE"""),45169.6458333333)</f>
        <v>45169.6458333333</v>
      </c>
      <c r="B1156">
        <f>IFERROR(__xludf.DUMMYFUNCTION("""COMPUTED_VALUE"""),212.77)</f>
        <v>212.77</v>
      </c>
    </row>
    <row r="1157">
      <c r="A1157">
        <f>IFERROR(__xludf.DUMMYFUNCTION("""COMPUTED_VALUE"""),45170.6458333333)</f>
        <v>45170.6458333333</v>
      </c>
      <c r="B1157">
        <f>IFERROR(__xludf.DUMMYFUNCTION("""COMPUTED_VALUE"""),214.27)</f>
        <v>214.27</v>
      </c>
    </row>
    <row r="1158">
      <c r="A1158">
        <f>IFERROR(__xludf.DUMMYFUNCTION("""COMPUTED_VALUE"""),45173.6458333333)</f>
        <v>45173.6458333333</v>
      </c>
      <c r="B1158">
        <f>IFERROR(__xludf.DUMMYFUNCTION("""COMPUTED_VALUE"""),215.59)</f>
        <v>215.59</v>
      </c>
    </row>
    <row r="1159">
      <c r="A1159">
        <f>IFERROR(__xludf.DUMMYFUNCTION("""COMPUTED_VALUE"""),45174.6458333333)</f>
        <v>45174.6458333333</v>
      </c>
      <c r="B1159">
        <f>IFERROR(__xludf.DUMMYFUNCTION("""COMPUTED_VALUE"""),215.84)</f>
        <v>215.84</v>
      </c>
    </row>
    <row r="1160">
      <c r="A1160">
        <f>IFERROR(__xludf.DUMMYFUNCTION("""COMPUTED_VALUE"""),45175.6458333333)</f>
        <v>45175.6458333333</v>
      </c>
      <c r="B1160">
        <f>IFERROR(__xludf.DUMMYFUNCTION("""COMPUTED_VALUE"""),216.22)</f>
        <v>216.22</v>
      </c>
    </row>
    <row r="1161">
      <c r="A1161">
        <f>IFERROR(__xludf.DUMMYFUNCTION("""COMPUTED_VALUE"""),45176.6458333333)</f>
        <v>45176.6458333333</v>
      </c>
      <c r="B1161">
        <f>IFERROR(__xludf.DUMMYFUNCTION("""COMPUTED_VALUE"""),217.29)</f>
        <v>217.29</v>
      </c>
    </row>
    <row r="1162">
      <c r="A1162">
        <f>IFERROR(__xludf.DUMMYFUNCTION("""COMPUTED_VALUE"""),45177.6458333333)</f>
        <v>45177.6458333333</v>
      </c>
      <c r="B1162">
        <f>IFERROR(__xludf.DUMMYFUNCTION("""COMPUTED_VALUE"""),218.41)</f>
        <v>218.41</v>
      </c>
    </row>
    <row r="1163">
      <c r="A1163">
        <f>IFERROR(__xludf.DUMMYFUNCTION("""COMPUTED_VALUE"""),45180.6458333333)</f>
        <v>45180.6458333333</v>
      </c>
      <c r="B1163">
        <f>IFERROR(__xludf.DUMMYFUNCTION("""COMPUTED_VALUE"""),220.38)</f>
        <v>220.38</v>
      </c>
    </row>
    <row r="1164">
      <c r="A1164">
        <f>IFERROR(__xludf.DUMMYFUNCTION("""COMPUTED_VALUE"""),45181.6458333333)</f>
        <v>45181.6458333333</v>
      </c>
      <c r="B1164">
        <f>IFERROR(__xludf.DUMMYFUNCTION("""COMPUTED_VALUE"""),220.19)</f>
        <v>220.19</v>
      </c>
    </row>
    <row r="1165">
      <c r="A1165">
        <f>IFERROR(__xludf.DUMMYFUNCTION("""COMPUTED_VALUE"""),45182.6458333333)</f>
        <v>45182.6458333333</v>
      </c>
      <c r="B1165">
        <f>IFERROR(__xludf.DUMMYFUNCTION("""COMPUTED_VALUE"""),221.43)</f>
        <v>221.43</v>
      </c>
    </row>
    <row r="1166">
      <c r="A1166">
        <f>IFERROR(__xludf.DUMMYFUNCTION("""COMPUTED_VALUE"""),45183.6458333333)</f>
        <v>45183.6458333333</v>
      </c>
      <c r="B1166">
        <f>IFERROR(__xludf.DUMMYFUNCTION("""COMPUTED_VALUE"""),221.53)</f>
        <v>221.53</v>
      </c>
    </row>
    <row r="1167">
      <c r="A1167">
        <f>IFERROR(__xludf.DUMMYFUNCTION("""COMPUTED_VALUE"""),45184.6458333333)</f>
        <v>45184.6458333333</v>
      </c>
      <c r="B1167">
        <f>IFERROR(__xludf.DUMMYFUNCTION("""COMPUTED_VALUE"""),222.57)</f>
        <v>222.57</v>
      </c>
    </row>
    <row r="1168">
      <c r="A1168">
        <f>IFERROR(__xludf.DUMMYFUNCTION("""COMPUTED_VALUE"""),45187.6458333333)</f>
        <v>45187.6458333333</v>
      </c>
      <c r="B1168">
        <f>IFERROR(__xludf.DUMMYFUNCTION("""COMPUTED_VALUE"""),221.92)</f>
        <v>221.92</v>
      </c>
    </row>
    <row r="1169">
      <c r="A1169">
        <f>IFERROR(__xludf.DUMMYFUNCTION("""COMPUTED_VALUE"""),45189.6458333333)</f>
        <v>45189.6458333333</v>
      </c>
      <c r="B1169">
        <f>IFERROR(__xludf.DUMMYFUNCTION("""COMPUTED_VALUE"""),219.6)</f>
        <v>219.6</v>
      </c>
    </row>
    <row r="1170">
      <c r="A1170">
        <f>IFERROR(__xludf.DUMMYFUNCTION("""COMPUTED_VALUE"""),45190.6458333333)</f>
        <v>45190.6458333333</v>
      </c>
      <c r="B1170">
        <f>IFERROR(__xludf.DUMMYFUNCTION("""COMPUTED_VALUE"""),217.63)</f>
        <v>217.63</v>
      </c>
    </row>
    <row r="1171">
      <c r="A1171">
        <f>IFERROR(__xludf.DUMMYFUNCTION("""COMPUTED_VALUE"""),45191.6458333333)</f>
        <v>45191.6458333333</v>
      </c>
      <c r="B1171">
        <f>IFERROR(__xludf.DUMMYFUNCTION("""COMPUTED_VALUE"""),216.81)</f>
        <v>216.81</v>
      </c>
    </row>
    <row r="1172">
      <c r="A1172">
        <f>IFERROR(__xludf.DUMMYFUNCTION("""COMPUTED_VALUE"""),45194.6458333333)</f>
        <v>45194.6458333333</v>
      </c>
      <c r="B1172">
        <f>IFERROR(__xludf.DUMMYFUNCTION("""COMPUTED_VALUE"""),216.8)</f>
        <v>216.8</v>
      </c>
    </row>
    <row r="1173">
      <c r="A1173">
        <f>IFERROR(__xludf.DUMMYFUNCTION("""COMPUTED_VALUE"""),45195.6458333333)</f>
        <v>45195.6458333333</v>
      </c>
      <c r="B1173">
        <f>IFERROR(__xludf.DUMMYFUNCTION("""COMPUTED_VALUE"""),216.57)</f>
        <v>216.57</v>
      </c>
    </row>
    <row r="1174">
      <c r="A1174">
        <f>IFERROR(__xludf.DUMMYFUNCTION("""COMPUTED_VALUE"""),45196.6458333333)</f>
        <v>45196.6458333333</v>
      </c>
      <c r="B1174">
        <f>IFERROR(__xludf.DUMMYFUNCTION("""COMPUTED_VALUE"""),217.56)</f>
        <v>217.56</v>
      </c>
    </row>
    <row r="1175">
      <c r="A1175">
        <f>IFERROR(__xludf.DUMMYFUNCTION("""COMPUTED_VALUE"""),45197.6458333333)</f>
        <v>45197.6458333333</v>
      </c>
      <c r="B1175">
        <f>IFERROR(__xludf.DUMMYFUNCTION("""COMPUTED_VALUE"""),215.77)</f>
        <v>215.77</v>
      </c>
    </row>
    <row r="1176">
      <c r="A1176">
        <f>IFERROR(__xludf.DUMMYFUNCTION("""COMPUTED_VALUE"""),45198.6458333333)</f>
        <v>45198.6458333333</v>
      </c>
      <c r="B1176">
        <f>IFERROR(__xludf.DUMMYFUNCTION("""COMPUTED_VALUE"""),216.75)</f>
        <v>216.75</v>
      </c>
    </row>
    <row r="1177">
      <c r="A1177">
        <f>IFERROR(__xludf.DUMMYFUNCTION("""COMPUTED_VALUE"""),45202.6458333333)</f>
        <v>45202.6458333333</v>
      </c>
      <c r="B1177">
        <f>IFERROR(__xludf.DUMMYFUNCTION("""COMPUTED_VALUE"""),215.57)</f>
        <v>215.57</v>
      </c>
    </row>
    <row r="1178">
      <c r="A1178">
        <f>IFERROR(__xludf.DUMMYFUNCTION("""COMPUTED_VALUE"""),45203.6458333333)</f>
        <v>45203.6458333333</v>
      </c>
      <c r="B1178">
        <f>IFERROR(__xludf.DUMMYFUNCTION("""COMPUTED_VALUE"""),214.4)</f>
        <v>214.4</v>
      </c>
    </row>
    <row r="1179">
      <c r="A1179">
        <f>IFERROR(__xludf.DUMMYFUNCTION("""COMPUTED_VALUE"""),45204.6458333333)</f>
        <v>45204.6458333333</v>
      </c>
      <c r="B1179">
        <f>IFERROR(__xludf.DUMMYFUNCTION("""COMPUTED_VALUE"""),215.53)</f>
        <v>215.53</v>
      </c>
    </row>
    <row r="1180">
      <c r="A1180">
        <f>IFERROR(__xludf.DUMMYFUNCTION("""COMPUTED_VALUE"""),45205.6458333333)</f>
        <v>45205.6458333333</v>
      </c>
      <c r="B1180">
        <f>IFERROR(__xludf.DUMMYFUNCTION("""COMPUTED_VALUE"""),216.62)</f>
        <v>216.62</v>
      </c>
    </row>
    <row r="1181">
      <c r="A1181">
        <f>IFERROR(__xludf.DUMMYFUNCTION("""COMPUTED_VALUE"""),45208.6458333333)</f>
        <v>45208.6458333333</v>
      </c>
      <c r="B1181">
        <f>IFERROR(__xludf.DUMMYFUNCTION("""COMPUTED_VALUE"""),215.48)</f>
        <v>215.48</v>
      </c>
    </row>
    <row r="1182">
      <c r="A1182">
        <f>IFERROR(__xludf.DUMMYFUNCTION("""COMPUTED_VALUE"""),45209.6458333333)</f>
        <v>45209.6458333333</v>
      </c>
      <c r="B1182">
        <f>IFERROR(__xludf.DUMMYFUNCTION("""COMPUTED_VALUE"""),217.13)</f>
        <v>217.13</v>
      </c>
    </row>
    <row r="1183">
      <c r="A1183">
        <f>IFERROR(__xludf.DUMMYFUNCTION("""COMPUTED_VALUE"""),45210.6458333333)</f>
        <v>45210.6458333333</v>
      </c>
      <c r="B1183">
        <f>IFERROR(__xludf.DUMMYFUNCTION("""COMPUTED_VALUE"""),218.76)</f>
        <v>218.76</v>
      </c>
    </row>
    <row r="1184">
      <c r="A1184">
        <f>IFERROR(__xludf.DUMMYFUNCTION("""COMPUTED_VALUE"""),45211.6458333333)</f>
        <v>45211.6458333333</v>
      </c>
      <c r="B1184">
        <f>IFERROR(__xludf.DUMMYFUNCTION("""COMPUTED_VALUE"""),218.6)</f>
        <v>218.6</v>
      </c>
    </row>
    <row r="1185">
      <c r="A1185">
        <f>IFERROR(__xludf.DUMMYFUNCTION("""COMPUTED_VALUE"""),45212.6458333333)</f>
        <v>45212.6458333333</v>
      </c>
      <c r="B1185">
        <f>IFERROR(__xludf.DUMMYFUNCTION("""COMPUTED_VALUE"""),218.07)</f>
        <v>218.07</v>
      </c>
    </row>
    <row r="1186">
      <c r="A1186">
        <f>IFERROR(__xludf.DUMMYFUNCTION("""COMPUTED_VALUE"""),45215.6458333333)</f>
        <v>45215.6458333333</v>
      </c>
      <c r="B1186">
        <f>IFERROR(__xludf.DUMMYFUNCTION("""COMPUTED_VALUE"""),217.9)</f>
        <v>217.9</v>
      </c>
    </row>
    <row r="1187">
      <c r="A1187">
        <f>IFERROR(__xludf.DUMMYFUNCTION("""COMPUTED_VALUE"""),45216.6458333333)</f>
        <v>45216.6458333333</v>
      </c>
      <c r="B1187">
        <f>IFERROR(__xludf.DUMMYFUNCTION("""COMPUTED_VALUE"""),218.55)</f>
        <v>218.55</v>
      </c>
    </row>
    <row r="1188">
      <c r="A1188">
        <f>IFERROR(__xludf.DUMMYFUNCTION("""COMPUTED_VALUE"""),45217.6458333333)</f>
        <v>45217.6458333333</v>
      </c>
      <c r="B1188">
        <f>IFERROR(__xludf.DUMMYFUNCTION("""COMPUTED_VALUE"""),217.2)</f>
        <v>217.2</v>
      </c>
    </row>
    <row r="1189">
      <c r="A1189">
        <f>IFERROR(__xludf.DUMMYFUNCTION("""COMPUTED_VALUE"""),45218.6458333333)</f>
        <v>45218.6458333333</v>
      </c>
      <c r="B1189">
        <f>IFERROR(__xludf.DUMMYFUNCTION("""COMPUTED_VALUE"""),216.67)</f>
        <v>216.67</v>
      </c>
    </row>
    <row r="1190">
      <c r="A1190">
        <f>IFERROR(__xludf.DUMMYFUNCTION("""COMPUTED_VALUE"""),45219.6458333333)</f>
        <v>45219.6458333333</v>
      </c>
      <c r="B1190">
        <f>IFERROR(__xludf.DUMMYFUNCTION("""COMPUTED_VALUE"""),215.3)</f>
        <v>215.3</v>
      </c>
    </row>
    <row r="1191">
      <c r="A1191">
        <f>IFERROR(__xludf.DUMMYFUNCTION("""COMPUTED_VALUE"""),45222.6458333333)</f>
        <v>45222.6458333333</v>
      </c>
      <c r="B1191">
        <f>IFERROR(__xludf.DUMMYFUNCTION("""COMPUTED_VALUE"""),213.17)</f>
        <v>213.17</v>
      </c>
    </row>
    <row r="1192">
      <c r="A1192">
        <f>IFERROR(__xludf.DUMMYFUNCTION("""COMPUTED_VALUE"""),45224.6458333333)</f>
        <v>45224.6458333333</v>
      </c>
      <c r="B1192">
        <f>IFERROR(__xludf.DUMMYFUNCTION("""COMPUTED_VALUE"""),211.48)</f>
        <v>211.48</v>
      </c>
    </row>
    <row r="1193">
      <c r="A1193">
        <f>IFERROR(__xludf.DUMMYFUNCTION("""COMPUTED_VALUE"""),45225.6458333333)</f>
        <v>45225.6458333333</v>
      </c>
      <c r="B1193">
        <f>IFERROR(__xludf.DUMMYFUNCTION("""COMPUTED_VALUE"""),208.74)</f>
        <v>208.74</v>
      </c>
    </row>
    <row r="1194">
      <c r="A1194">
        <f>IFERROR(__xludf.DUMMYFUNCTION("""COMPUTED_VALUE"""),45226.6458333333)</f>
        <v>45226.6458333333</v>
      </c>
      <c r="B1194">
        <f>IFERROR(__xludf.DUMMYFUNCTION("""COMPUTED_VALUE"""),210.57)</f>
        <v>210.57</v>
      </c>
    </row>
    <row r="1195">
      <c r="A1195">
        <f>IFERROR(__xludf.DUMMYFUNCTION("""COMPUTED_VALUE"""),45229.6458333333)</f>
        <v>45229.6458333333</v>
      </c>
      <c r="B1195">
        <f>IFERROR(__xludf.DUMMYFUNCTION("""COMPUTED_VALUE"""),211.52)</f>
        <v>211.52</v>
      </c>
    </row>
    <row r="1196">
      <c r="A1196">
        <f>IFERROR(__xludf.DUMMYFUNCTION("""COMPUTED_VALUE"""),45230.6458333333)</f>
        <v>45230.6458333333</v>
      </c>
      <c r="B1196">
        <f>IFERROR(__xludf.DUMMYFUNCTION("""COMPUTED_VALUE"""),210.98)</f>
        <v>210.98</v>
      </c>
    </row>
    <row r="1197">
      <c r="A1197">
        <f>IFERROR(__xludf.DUMMYFUNCTION("""COMPUTED_VALUE"""),45231.6458333333)</f>
        <v>45231.6458333333</v>
      </c>
      <c r="B1197">
        <f>IFERROR(__xludf.DUMMYFUNCTION("""COMPUTED_VALUE"""),209.99)</f>
        <v>209.99</v>
      </c>
    </row>
    <row r="1198">
      <c r="A1198">
        <f>IFERROR(__xludf.DUMMYFUNCTION("""COMPUTED_VALUE"""),45232.6458333333)</f>
        <v>45232.6458333333</v>
      </c>
      <c r="B1198">
        <f>IFERROR(__xludf.DUMMYFUNCTION("""COMPUTED_VALUE"""),211.64)</f>
        <v>211.64</v>
      </c>
    </row>
    <row r="1199">
      <c r="A1199">
        <f>IFERROR(__xludf.DUMMYFUNCTION("""COMPUTED_VALUE"""),45233.6458333333)</f>
        <v>45233.6458333333</v>
      </c>
      <c r="B1199">
        <f>IFERROR(__xludf.DUMMYFUNCTION("""COMPUTED_VALUE"""),212.69)</f>
        <v>212.69</v>
      </c>
    </row>
    <row r="1200">
      <c r="A1200">
        <f>IFERROR(__xludf.DUMMYFUNCTION("""COMPUTED_VALUE"""),45236.6458333333)</f>
        <v>45236.6458333333</v>
      </c>
      <c r="B1200">
        <f>IFERROR(__xludf.DUMMYFUNCTION("""COMPUTED_VALUE"""),214.56)</f>
        <v>214.56</v>
      </c>
    </row>
    <row r="1201">
      <c r="A1201">
        <f>IFERROR(__xludf.DUMMYFUNCTION("""COMPUTED_VALUE"""),45237.6458333333)</f>
        <v>45237.6458333333</v>
      </c>
      <c r="B1201">
        <f>IFERROR(__xludf.DUMMYFUNCTION("""COMPUTED_VALUE"""),214.49)</f>
        <v>214.49</v>
      </c>
    </row>
    <row r="1202">
      <c r="A1202">
        <f>IFERROR(__xludf.DUMMYFUNCTION("""COMPUTED_VALUE"""),45238.6458333333)</f>
        <v>45238.6458333333</v>
      </c>
      <c r="B1202">
        <f>IFERROR(__xludf.DUMMYFUNCTION("""COMPUTED_VALUE"""),214.83)</f>
        <v>214.83</v>
      </c>
    </row>
    <row r="1203">
      <c r="A1203">
        <f>IFERROR(__xludf.DUMMYFUNCTION("""COMPUTED_VALUE"""),45239.6458333333)</f>
        <v>45239.6458333333</v>
      </c>
      <c r="B1203">
        <f>IFERROR(__xludf.DUMMYFUNCTION("""COMPUTED_VALUE"""),214.3)</f>
        <v>214.3</v>
      </c>
    </row>
    <row r="1204">
      <c r="A1204">
        <f>IFERROR(__xludf.DUMMYFUNCTION("""COMPUTED_VALUE"""),45240.6458333333)</f>
        <v>45240.6458333333</v>
      </c>
      <c r="B1204">
        <f>IFERROR(__xludf.DUMMYFUNCTION("""COMPUTED_VALUE"""),214.24)</f>
        <v>214.24</v>
      </c>
    </row>
    <row r="1205">
      <c r="A1205">
        <f>IFERROR(__xludf.DUMMYFUNCTION("""COMPUTED_VALUE"""),45243.6458333333)</f>
        <v>45243.6458333333</v>
      </c>
      <c r="B1205">
        <f>IFERROR(__xludf.DUMMYFUNCTION("""COMPUTED_VALUE"""),214.55)</f>
        <v>214.55</v>
      </c>
    </row>
    <row r="1206">
      <c r="A1206">
        <f>IFERROR(__xludf.DUMMYFUNCTION("""COMPUTED_VALUE"""),45245.6458333333)</f>
        <v>45245.6458333333</v>
      </c>
      <c r="B1206">
        <f>IFERROR(__xludf.DUMMYFUNCTION("""COMPUTED_VALUE"""),216.97)</f>
        <v>216.97</v>
      </c>
    </row>
    <row r="1207">
      <c r="A1207">
        <f>IFERROR(__xludf.DUMMYFUNCTION("""COMPUTED_VALUE"""),45246.6458333333)</f>
        <v>45246.6458333333</v>
      </c>
      <c r="B1207">
        <f>IFERROR(__xludf.DUMMYFUNCTION("""COMPUTED_VALUE"""),218.16)</f>
        <v>218.16</v>
      </c>
    </row>
    <row r="1208">
      <c r="A1208">
        <f>IFERROR(__xludf.DUMMYFUNCTION("""COMPUTED_VALUE"""),45247.6458333333)</f>
        <v>45247.6458333333</v>
      </c>
      <c r="B1208">
        <f>IFERROR(__xludf.DUMMYFUNCTION("""COMPUTED_VALUE"""),218.02)</f>
        <v>218.02</v>
      </c>
    </row>
    <row r="1209">
      <c r="A1209">
        <f>IFERROR(__xludf.DUMMYFUNCTION("""COMPUTED_VALUE"""),45250.6458333333)</f>
        <v>45250.6458333333</v>
      </c>
      <c r="B1209">
        <f>IFERROR(__xludf.DUMMYFUNCTION("""COMPUTED_VALUE"""),217.35)</f>
        <v>217.35</v>
      </c>
    </row>
    <row r="1210">
      <c r="A1210">
        <f>IFERROR(__xludf.DUMMYFUNCTION("""COMPUTED_VALUE"""),45251.6458333333)</f>
        <v>45251.6458333333</v>
      </c>
      <c r="B1210">
        <f>IFERROR(__xludf.DUMMYFUNCTION("""COMPUTED_VALUE"""),218.39)</f>
        <v>218.39</v>
      </c>
    </row>
    <row r="1211">
      <c r="A1211">
        <f>IFERROR(__xludf.DUMMYFUNCTION("""COMPUTED_VALUE"""),45252.6458333333)</f>
        <v>45252.6458333333</v>
      </c>
      <c r="B1211">
        <f>IFERROR(__xludf.DUMMYFUNCTION("""COMPUTED_VALUE"""),218.53)</f>
        <v>218.53</v>
      </c>
    </row>
    <row r="1212">
      <c r="A1212">
        <f>IFERROR(__xludf.DUMMYFUNCTION("""COMPUTED_VALUE"""),45253.6458333333)</f>
        <v>45253.6458333333</v>
      </c>
      <c r="B1212">
        <f>IFERROR(__xludf.DUMMYFUNCTION("""COMPUTED_VALUE"""),218.56)</f>
        <v>218.56</v>
      </c>
    </row>
    <row r="1213">
      <c r="A1213">
        <f>IFERROR(__xludf.DUMMYFUNCTION("""COMPUTED_VALUE"""),45254.6458333333)</f>
        <v>45254.6458333333</v>
      </c>
      <c r="B1213">
        <f>IFERROR(__xludf.DUMMYFUNCTION("""COMPUTED_VALUE"""),218.48)</f>
        <v>218.48</v>
      </c>
    </row>
    <row r="1214">
      <c r="A1214">
        <f>IFERROR(__xludf.DUMMYFUNCTION("""COMPUTED_VALUE"""),45258.6458333333)</f>
        <v>45258.6458333333</v>
      </c>
      <c r="B1214">
        <f>IFERROR(__xludf.DUMMYFUNCTION("""COMPUTED_VALUE"""),219.56)</f>
        <v>219.56</v>
      </c>
    </row>
    <row r="1215">
      <c r="A1215">
        <f>IFERROR(__xludf.DUMMYFUNCTION("""COMPUTED_VALUE"""),45259.6458333333)</f>
        <v>45259.6458333333</v>
      </c>
      <c r="B1215">
        <f>IFERROR(__xludf.DUMMYFUNCTION("""COMPUTED_VALUE"""),221.66)</f>
        <v>221.66</v>
      </c>
    </row>
    <row r="1216">
      <c r="A1216">
        <f>IFERROR(__xludf.DUMMYFUNCTION("""COMPUTED_VALUE"""),45260.6458333333)</f>
        <v>45260.6458333333</v>
      </c>
      <c r="B1216">
        <f>IFERROR(__xludf.DUMMYFUNCTION("""COMPUTED_VALUE"""),222.13)</f>
        <v>222.13</v>
      </c>
    </row>
    <row r="1217">
      <c r="A1217">
        <f>IFERROR(__xludf.DUMMYFUNCTION("""COMPUTED_VALUE"""),45261.6458333333)</f>
        <v>45261.6458333333</v>
      </c>
      <c r="B1217">
        <f>IFERROR(__xludf.DUMMYFUNCTION("""COMPUTED_VALUE"""),223.75)</f>
        <v>223.75</v>
      </c>
    </row>
    <row r="1218">
      <c r="A1218">
        <f>IFERROR(__xludf.DUMMYFUNCTION("""COMPUTED_VALUE"""),45264.6458333333)</f>
        <v>45264.6458333333</v>
      </c>
      <c r="B1218">
        <f>IFERROR(__xludf.DUMMYFUNCTION("""COMPUTED_VALUE"""),228.18)</f>
        <v>228.18</v>
      </c>
    </row>
    <row r="1219">
      <c r="A1219">
        <f>IFERROR(__xludf.DUMMYFUNCTION("""COMPUTED_VALUE"""),45265.6458333333)</f>
        <v>45265.6458333333</v>
      </c>
      <c r="B1219">
        <f>IFERROR(__xludf.DUMMYFUNCTION("""COMPUTED_VALUE"""),230.06)</f>
        <v>230.06</v>
      </c>
    </row>
    <row r="1220">
      <c r="A1220">
        <f>IFERROR(__xludf.DUMMYFUNCTION("""COMPUTED_VALUE"""),45266.6458333333)</f>
        <v>45266.6458333333</v>
      </c>
      <c r="B1220">
        <f>IFERROR(__xludf.DUMMYFUNCTION("""COMPUTED_VALUE"""),230.94)</f>
        <v>230.94</v>
      </c>
    </row>
    <row r="1221">
      <c r="A1221">
        <f>IFERROR(__xludf.DUMMYFUNCTION("""COMPUTED_VALUE"""),45267.6458333333)</f>
        <v>45267.6458333333</v>
      </c>
      <c r="B1221">
        <f>IFERROR(__xludf.DUMMYFUNCTION("""COMPUTED_VALUE"""),230.83)</f>
        <v>230.83</v>
      </c>
    </row>
    <row r="1222">
      <c r="A1222">
        <f>IFERROR(__xludf.DUMMYFUNCTION("""COMPUTED_VALUE"""),45268.6458333333)</f>
        <v>45268.6458333333</v>
      </c>
      <c r="B1222">
        <f>IFERROR(__xludf.DUMMYFUNCTION("""COMPUTED_VALUE"""),231.36)</f>
        <v>231.36</v>
      </c>
    </row>
    <row r="1223">
      <c r="A1223">
        <f>IFERROR(__xludf.DUMMYFUNCTION("""COMPUTED_VALUE"""),45271.6458333333)</f>
        <v>45271.6458333333</v>
      </c>
      <c r="B1223">
        <f>IFERROR(__xludf.DUMMYFUNCTION("""COMPUTED_VALUE"""),231.79)</f>
        <v>231.79</v>
      </c>
    </row>
    <row r="1224">
      <c r="A1224">
        <f>IFERROR(__xludf.DUMMYFUNCTION("""COMPUTED_VALUE"""),45272.6458333333)</f>
        <v>45272.6458333333</v>
      </c>
      <c r="B1224">
        <f>IFERROR(__xludf.DUMMYFUNCTION("""COMPUTED_VALUE"""),230.96)</f>
        <v>230.96</v>
      </c>
    </row>
    <row r="1225">
      <c r="A1225">
        <f>IFERROR(__xludf.DUMMYFUNCTION("""COMPUTED_VALUE"""),45273.6458333333)</f>
        <v>45273.6458333333</v>
      </c>
      <c r="B1225">
        <f>IFERROR(__xludf.DUMMYFUNCTION("""COMPUTED_VALUE"""),231.15)</f>
        <v>231.15</v>
      </c>
    </row>
    <row r="1226">
      <c r="A1226">
        <f>IFERROR(__xludf.DUMMYFUNCTION("""COMPUTED_VALUE"""),45274.6458333333)</f>
        <v>45274.6458333333</v>
      </c>
      <c r="B1226">
        <f>IFERROR(__xludf.DUMMYFUNCTION("""COMPUTED_VALUE"""),233.99)</f>
        <v>233.99</v>
      </c>
    </row>
    <row r="1227">
      <c r="A1227">
        <f>IFERROR(__xludf.DUMMYFUNCTION("""COMPUTED_VALUE"""),45275.6458333333)</f>
        <v>45275.6458333333</v>
      </c>
      <c r="B1227">
        <f>IFERROR(__xludf.DUMMYFUNCTION("""COMPUTED_VALUE"""),236.62)</f>
        <v>236.62</v>
      </c>
    </row>
    <row r="1228">
      <c r="A1228">
        <f>IFERROR(__xludf.DUMMYFUNCTION("""COMPUTED_VALUE"""),45278.6458333333)</f>
        <v>45278.6458333333</v>
      </c>
      <c r="B1228">
        <f>IFERROR(__xludf.DUMMYFUNCTION("""COMPUTED_VALUE"""),236.57)</f>
        <v>236.57</v>
      </c>
    </row>
    <row r="1229">
      <c r="A1229">
        <f>IFERROR(__xludf.DUMMYFUNCTION("""COMPUTED_VALUE"""),45279.6458333333)</f>
        <v>45279.6458333333</v>
      </c>
      <c r="B1229">
        <f>IFERROR(__xludf.DUMMYFUNCTION("""COMPUTED_VALUE"""),236.7)</f>
        <v>236.7</v>
      </c>
    </row>
    <row r="1230">
      <c r="A1230">
        <f>IFERROR(__xludf.DUMMYFUNCTION("""COMPUTED_VALUE"""),45280.6458333333)</f>
        <v>45280.6458333333</v>
      </c>
      <c r="B1230">
        <f>IFERROR(__xludf.DUMMYFUNCTION("""COMPUTED_VALUE"""),233.25)</f>
        <v>233.25</v>
      </c>
    </row>
    <row r="1231">
      <c r="A1231">
        <f>IFERROR(__xludf.DUMMYFUNCTION("""COMPUTED_VALUE"""),45281.6458333333)</f>
        <v>45281.6458333333</v>
      </c>
      <c r="B1231">
        <f>IFERROR(__xludf.DUMMYFUNCTION("""COMPUTED_VALUE"""),234.6)</f>
        <v>234.6</v>
      </c>
    </row>
    <row r="1232">
      <c r="A1232">
        <f>IFERROR(__xludf.DUMMYFUNCTION("""COMPUTED_VALUE"""),45282.6458333333)</f>
        <v>45282.6458333333</v>
      </c>
      <c r="B1232">
        <f>IFERROR(__xludf.DUMMYFUNCTION("""COMPUTED_VALUE"""),235.5)</f>
        <v>235.5</v>
      </c>
    </row>
    <row r="1233">
      <c r="A1233">
        <f>IFERROR(__xludf.DUMMYFUNCTION("""COMPUTED_VALUE"""),45286.6458333333)</f>
        <v>45286.6458333333</v>
      </c>
      <c r="B1233">
        <f>IFERROR(__xludf.DUMMYFUNCTION("""COMPUTED_VALUE"""),236.93)</f>
        <v>236.93</v>
      </c>
    </row>
    <row r="1234">
      <c r="A1234">
        <f>IFERROR(__xludf.DUMMYFUNCTION("""COMPUTED_VALUE"""),45287.6458333333)</f>
        <v>45287.6458333333</v>
      </c>
      <c r="B1234">
        <f>IFERROR(__xludf.DUMMYFUNCTION("""COMPUTED_VALUE"""),238.91)</f>
        <v>238.91</v>
      </c>
    </row>
    <row r="1235">
      <c r="A1235">
        <f>IFERROR(__xludf.DUMMYFUNCTION("""COMPUTED_VALUE"""),45288.6458333333)</f>
        <v>45288.6458333333</v>
      </c>
      <c r="B1235">
        <f>IFERROR(__xludf.DUMMYFUNCTION("""COMPUTED_VALUE"""),240.16)</f>
        <v>240.16</v>
      </c>
    </row>
    <row r="1236">
      <c r="A1236">
        <f>IFERROR(__xludf.DUMMYFUNCTION("""COMPUTED_VALUE"""),45289.6458333333)</f>
        <v>45289.6458333333</v>
      </c>
      <c r="B1236">
        <f>IFERROR(__xludf.DUMMYFUNCTION("""COMPUTED_VALUE"""),239.65)</f>
        <v>239.65</v>
      </c>
    </row>
    <row r="1237">
      <c r="A1237">
        <f>IFERROR(__xludf.DUMMYFUNCTION("""COMPUTED_VALUE"""),45292.6458333333)</f>
        <v>45292.6458333333</v>
      </c>
      <c r="B1237">
        <f>IFERROR(__xludf.DUMMYFUNCTION("""COMPUTED_VALUE"""),240.35)</f>
        <v>240.35</v>
      </c>
    </row>
    <row r="1238">
      <c r="A1238">
        <f>IFERROR(__xludf.DUMMYFUNCTION("""COMPUTED_VALUE"""),45293.6458333333)</f>
        <v>45293.6458333333</v>
      </c>
      <c r="B1238">
        <f>IFERROR(__xludf.DUMMYFUNCTION("""COMPUTED_VALUE"""),239.21)</f>
        <v>239.21</v>
      </c>
    </row>
    <row r="1239">
      <c r="A1239">
        <f>IFERROR(__xludf.DUMMYFUNCTION("""COMPUTED_VALUE"""),45294.6458333333)</f>
        <v>45294.6458333333</v>
      </c>
      <c r="B1239">
        <f>IFERROR(__xludf.DUMMYFUNCTION("""COMPUTED_VALUE"""),237.74)</f>
        <v>237.74</v>
      </c>
    </row>
    <row r="1240">
      <c r="A1240">
        <f>IFERROR(__xludf.DUMMYFUNCTION("""COMPUTED_VALUE"""),45295.6458333333)</f>
        <v>45295.6458333333</v>
      </c>
      <c r="B1240">
        <f>IFERROR(__xludf.DUMMYFUNCTION("""COMPUTED_VALUE"""),239.3)</f>
        <v>239.3</v>
      </c>
    </row>
    <row r="1241">
      <c r="A1241">
        <f>IFERROR(__xludf.DUMMYFUNCTION("""COMPUTED_VALUE"""),45296.6458333333)</f>
        <v>45296.6458333333</v>
      </c>
      <c r="B1241">
        <f>IFERROR(__xludf.DUMMYFUNCTION("""COMPUTED_VALUE"""),239.74)</f>
        <v>239.74</v>
      </c>
    </row>
    <row r="1242">
      <c r="A1242">
        <f>IFERROR(__xludf.DUMMYFUNCTION("""COMPUTED_VALUE"""),45299.6458333333)</f>
        <v>45299.6458333333</v>
      </c>
      <c r="B1242">
        <f>IFERROR(__xludf.DUMMYFUNCTION("""COMPUTED_VALUE"""),237.68)</f>
        <v>237.68</v>
      </c>
    </row>
    <row r="1243">
      <c r="A1243">
        <f>IFERROR(__xludf.DUMMYFUNCTION("""COMPUTED_VALUE"""),45300.6458333333)</f>
        <v>45300.6458333333</v>
      </c>
      <c r="B1243">
        <f>IFERROR(__xludf.DUMMYFUNCTION("""COMPUTED_VALUE"""),237.78)</f>
        <v>237.78</v>
      </c>
    </row>
    <row r="1244">
      <c r="A1244">
        <f>IFERROR(__xludf.DUMMYFUNCTION("""COMPUTED_VALUE"""),45301.6458333333)</f>
        <v>45301.6458333333</v>
      </c>
      <c r="B1244">
        <f>IFERROR(__xludf.DUMMYFUNCTION("""COMPUTED_VALUE"""),238.76)</f>
        <v>238.76</v>
      </c>
    </row>
    <row r="1245">
      <c r="A1245">
        <f>IFERROR(__xludf.DUMMYFUNCTION("""COMPUTED_VALUE"""),45302.6458333333)</f>
        <v>45302.6458333333</v>
      </c>
      <c r="B1245">
        <f>IFERROR(__xludf.DUMMYFUNCTION("""COMPUTED_VALUE"""),238.87)</f>
        <v>238.87</v>
      </c>
    </row>
    <row r="1246">
      <c r="A1246">
        <f>IFERROR(__xludf.DUMMYFUNCTION("""COMPUTED_VALUE"""),45303.6458333333)</f>
        <v>45303.6458333333</v>
      </c>
      <c r="B1246">
        <f>IFERROR(__xludf.DUMMYFUNCTION("""COMPUTED_VALUE"""),241.73)</f>
        <v>241.73</v>
      </c>
    </row>
    <row r="1247">
      <c r="A1247">
        <f>IFERROR(__xludf.DUMMYFUNCTION("""COMPUTED_VALUE"""),45306.6458333333)</f>
        <v>45306.6458333333</v>
      </c>
      <c r="B1247">
        <f>IFERROR(__xludf.DUMMYFUNCTION("""COMPUTED_VALUE"""),244.07)</f>
        <v>244.07</v>
      </c>
    </row>
    <row r="1248">
      <c r="A1248">
        <f>IFERROR(__xludf.DUMMYFUNCTION("""COMPUTED_VALUE"""),45307.6458333333)</f>
        <v>45307.6458333333</v>
      </c>
      <c r="B1248">
        <f>IFERROR(__xludf.DUMMYFUNCTION("""COMPUTED_VALUE"""),243.24)</f>
        <v>243.24</v>
      </c>
    </row>
    <row r="1249">
      <c r="A1249">
        <f>IFERROR(__xludf.DUMMYFUNCTION("""COMPUTED_VALUE"""),45308.6458333333)</f>
        <v>45308.6458333333</v>
      </c>
      <c r="B1249">
        <f>IFERROR(__xludf.DUMMYFUNCTION("""COMPUTED_VALUE"""),238.38)</f>
        <v>238.38</v>
      </c>
    </row>
    <row r="1250">
      <c r="A1250">
        <f>IFERROR(__xludf.DUMMYFUNCTION("""COMPUTED_VALUE"""),45309.6458333333)</f>
        <v>45309.6458333333</v>
      </c>
      <c r="B1250">
        <f>IFERROR(__xludf.DUMMYFUNCTION("""COMPUTED_VALUE"""),237.51)</f>
        <v>237.51</v>
      </c>
    </row>
    <row r="1251">
      <c r="A1251">
        <f>IFERROR(__xludf.DUMMYFUNCTION("""COMPUTED_VALUE"""),45310.6458333333)</f>
        <v>45310.6458333333</v>
      </c>
      <c r="B1251">
        <f>IFERROR(__xludf.DUMMYFUNCTION("""COMPUTED_VALUE"""),239.15)</f>
        <v>239.15</v>
      </c>
    </row>
    <row r="1252">
      <c r="A1252">
        <f>IFERROR(__xludf.DUMMYFUNCTION("""COMPUTED_VALUE"""),45314.6458333333)</f>
        <v>45314.6458333333</v>
      </c>
      <c r="B1252">
        <f>IFERROR(__xludf.DUMMYFUNCTION("""COMPUTED_VALUE"""),234.87)</f>
        <v>234.87</v>
      </c>
    </row>
    <row r="1253">
      <c r="A1253">
        <f>IFERROR(__xludf.DUMMYFUNCTION("""COMPUTED_VALUE"""),45315.6458333333)</f>
        <v>45315.6458333333</v>
      </c>
      <c r="B1253">
        <f>IFERROR(__xludf.DUMMYFUNCTION("""COMPUTED_VALUE"""),237.29)</f>
        <v>237.29</v>
      </c>
    </row>
    <row r="1254">
      <c r="A1254">
        <f>IFERROR(__xludf.DUMMYFUNCTION("""COMPUTED_VALUE"""),45316.6458333333)</f>
        <v>45316.6458333333</v>
      </c>
      <c r="B1254">
        <f>IFERROR(__xludf.DUMMYFUNCTION("""COMPUTED_VALUE"""),236.15)</f>
        <v>236.15</v>
      </c>
    </row>
    <row r="1255">
      <c r="A1255">
        <f>IFERROR(__xludf.DUMMYFUNCTION("""COMPUTED_VALUE"""),45320.6458333333)</f>
        <v>45320.6458333333</v>
      </c>
      <c r="B1255">
        <f>IFERROR(__xludf.DUMMYFUNCTION("""COMPUTED_VALUE"""),240.05)</f>
        <v>240.05</v>
      </c>
    </row>
    <row r="1256">
      <c r="A1256">
        <f>IFERROR(__xludf.DUMMYFUNCTION("""COMPUTED_VALUE"""),45321.6458333333)</f>
        <v>45321.6458333333</v>
      </c>
      <c r="B1256">
        <f>IFERROR(__xludf.DUMMYFUNCTION("""COMPUTED_VALUE"""),238.13)</f>
        <v>238.13</v>
      </c>
    </row>
    <row r="1257">
      <c r="A1257">
        <f>IFERROR(__xludf.DUMMYFUNCTION("""COMPUTED_VALUE"""),45322.6458333333)</f>
        <v>45322.6458333333</v>
      </c>
      <c r="B1257">
        <f>IFERROR(__xludf.DUMMYFUNCTION("""COMPUTED_VALUE"""),240.26)</f>
        <v>240.26</v>
      </c>
    </row>
    <row r="1258">
      <c r="A1258">
        <f>IFERROR(__xludf.DUMMYFUNCTION("""COMPUTED_VALUE"""),45323.6458333333)</f>
        <v>45323.6458333333</v>
      </c>
      <c r="B1258">
        <f>IFERROR(__xludf.DUMMYFUNCTION("""COMPUTED_VALUE"""),240.03)</f>
        <v>240.03</v>
      </c>
    </row>
    <row r="1259">
      <c r="A1259">
        <f>IFERROR(__xludf.DUMMYFUNCTION("""COMPUTED_VALUE"""),45324.6458333333)</f>
        <v>45324.6458333333</v>
      </c>
      <c r="B1259">
        <f>IFERROR(__xludf.DUMMYFUNCTION("""COMPUTED_VALUE"""),241.3)</f>
        <v>241.3</v>
      </c>
    </row>
    <row r="1260">
      <c r="A1260">
        <f>IFERROR(__xludf.DUMMYFUNCTION("""COMPUTED_VALUE"""),45327.6458333333)</f>
        <v>45327.6458333333</v>
      </c>
      <c r="B1260">
        <f>IFERROR(__xludf.DUMMYFUNCTION("""COMPUTED_VALUE"""),240.24)</f>
        <v>240.24</v>
      </c>
    </row>
    <row r="1261">
      <c r="A1261">
        <f>IFERROR(__xludf.DUMMYFUNCTION("""COMPUTED_VALUE"""),45328.6458333333)</f>
        <v>45328.6458333333</v>
      </c>
      <c r="B1261">
        <f>IFERROR(__xludf.DUMMYFUNCTION("""COMPUTED_VALUE"""),242.01)</f>
        <v>242.01</v>
      </c>
    </row>
    <row r="1262">
      <c r="A1262">
        <f>IFERROR(__xludf.DUMMYFUNCTION("""COMPUTED_VALUE"""),45329.6458333333)</f>
        <v>45329.6458333333</v>
      </c>
      <c r="B1262">
        <f>IFERROR(__xludf.DUMMYFUNCTION("""COMPUTED_VALUE"""),242.35)</f>
        <v>242.35</v>
      </c>
    </row>
    <row r="1263">
      <c r="A1263">
        <f>IFERROR(__xludf.DUMMYFUNCTION("""COMPUTED_VALUE"""),45330.6458333333)</f>
        <v>45330.6458333333</v>
      </c>
      <c r="B1263">
        <f>IFERROR(__xludf.DUMMYFUNCTION("""COMPUTED_VALUE"""),240.28)</f>
        <v>240.28</v>
      </c>
    </row>
    <row r="1264">
      <c r="A1264">
        <f>IFERROR(__xludf.DUMMYFUNCTION("""COMPUTED_VALUE"""),45331.6458333333)</f>
        <v>45331.6458333333</v>
      </c>
      <c r="B1264">
        <f>IFERROR(__xludf.DUMMYFUNCTION("""COMPUTED_VALUE"""),240.78)</f>
        <v>240.78</v>
      </c>
    </row>
    <row r="1265">
      <c r="A1265">
        <f>IFERROR(__xludf.DUMMYFUNCTION("""COMPUTED_VALUE"""),45334.6458333333)</f>
        <v>45334.6458333333</v>
      </c>
      <c r="B1265">
        <f>IFERROR(__xludf.DUMMYFUNCTION("""COMPUTED_VALUE"""),239.32)</f>
        <v>239.32</v>
      </c>
    </row>
    <row r="1266">
      <c r="A1266">
        <f>IFERROR(__xludf.DUMMYFUNCTION("""COMPUTED_VALUE"""),45335.6458333333)</f>
        <v>45335.6458333333</v>
      </c>
      <c r="B1266">
        <f>IFERROR(__xludf.DUMMYFUNCTION("""COMPUTED_VALUE"""),240.59)</f>
        <v>240.59</v>
      </c>
    </row>
    <row r="1267">
      <c r="A1267">
        <f>IFERROR(__xludf.DUMMYFUNCTION("""COMPUTED_VALUE"""),45336.6458333333)</f>
        <v>45336.6458333333</v>
      </c>
      <c r="B1267">
        <f>IFERROR(__xludf.DUMMYFUNCTION("""COMPUTED_VALUE"""),241.55)</f>
        <v>241.55</v>
      </c>
    </row>
    <row r="1268">
      <c r="A1268">
        <f>IFERROR(__xludf.DUMMYFUNCTION("""COMPUTED_VALUE"""),45337.6458333333)</f>
        <v>45337.6458333333</v>
      </c>
      <c r="B1268">
        <f>IFERROR(__xludf.DUMMYFUNCTION("""COMPUTED_VALUE"""),242.72)</f>
        <v>242.72</v>
      </c>
    </row>
    <row r="1269">
      <c r="A1269">
        <f>IFERROR(__xludf.DUMMYFUNCTION("""COMPUTED_VALUE"""),45338.6458333333)</f>
        <v>45338.6458333333</v>
      </c>
      <c r="B1269">
        <f>IFERROR(__xludf.DUMMYFUNCTION("""COMPUTED_VALUE"""),243.99)</f>
        <v>243.99</v>
      </c>
    </row>
    <row r="1270">
      <c r="A1270">
        <f>IFERROR(__xludf.DUMMYFUNCTION("""COMPUTED_VALUE"""),45341.6458333333)</f>
        <v>45341.6458333333</v>
      </c>
      <c r="B1270">
        <f>IFERROR(__xludf.DUMMYFUNCTION("""COMPUTED_VALUE"""),245.04)</f>
        <v>245.04</v>
      </c>
    </row>
    <row r="1271">
      <c r="A1271">
        <f>IFERROR(__xludf.DUMMYFUNCTION("""COMPUTED_VALUE"""),45342.6458333333)</f>
        <v>45342.6458333333</v>
      </c>
      <c r="B1271">
        <f>IFERROR(__xludf.DUMMYFUNCTION("""COMPUTED_VALUE"""),245.37)</f>
        <v>245.37</v>
      </c>
    </row>
    <row r="1272">
      <c r="A1272">
        <f>IFERROR(__xludf.DUMMYFUNCTION("""COMPUTED_VALUE"""),45343.6458333333)</f>
        <v>45343.6458333333</v>
      </c>
      <c r="B1272">
        <f>IFERROR(__xludf.DUMMYFUNCTION("""COMPUTED_VALUE"""),243.87)</f>
        <v>243.87</v>
      </c>
    </row>
    <row r="1273">
      <c r="A1273">
        <f>IFERROR(__xludf.DUMMYFUNCTION("""COMPUTED_VALUE"""),45344.6458333333)</f>
        <v>45344.6458333333</v>
      </c>
      <c r="B1273">
        <f>IFERROR(__xludf.DUMMYFUNCTION("""COMPUTED_VALUE"""),245.79)</f>
        <v>245.79</v>
      </c>
    </row>
    <row r="1274">
      <c r="A1274">
        <f>IFERROR(__xludf.DUMMYFUNCTION("""COMPUTED_VALUE"""),45345.6458333333)</f>
        <v>45345.6458333333</v>
      </c>
      <c r="B1274">
        <f>IFERROR(__xludf.DUMMYFUNCTION("""COMPUTED_VALUE"""),245.69)</f>
        <v>245.69</v>
      </c>
    </row>
    <row r="1275">
      <c r="A1275">
        <f>IFERROR(__xludf.DUMMYFUNCTION("""COMPUTED_VALUE"""),45348.6458333333)</f>
        <v>45348.6458333333</v>
      </c>
      <c r="B1275">
        <f>IFERROR(__xludf.DUMMYFUNCTION("""COMPUTED_VALUE"""),244.87)</f>
        <v>244.87</v>
      </c>
    </row>
    <row r="1276">
      <c r="A1276">
        <f>IFERROR(__xludf.DUMMYFUNCTION("""COMPUTED_VALUE"""),45349.6458333333)</f>
        <v>45349.6458333333</v>
      </c>
      <c r="B1276">
        <f>IFERROR(__xludf.DUMMYFUNCTION("""COMPUTED_VALUE"""),245.5)</f>
        <v>245.5</v>
      </c>
    </row>
    <row r="1277">
      <c r="A1277">
        <f>IFERROR(__xludf.DUMMYFUNCTION("""COMPUTED_VALUE"""),45350.6458333333)</f>
        <v>45350.6458333333</v>
      </c>
      <c r="B1277">
        <f>IFERROR(__xludf.DUMMYFUNCTION("""COMPUTED_VALUE"""),243.07)</f>
        <v>243.07</v>
      </c>
    </row>
    <row r="1278">
      <c r="A1278">
        <f>IFERROR(__xludf.DUMMYFUNCTION("""COMPUTED_VALUE"""),45351.6458333333)</f>
        <v>45351.6458333333</v>
      </c>
      <c r="B1278">
        <f>IFERROR(__xludf.DUMMYFUNCTION("""COMPUTED_VALUE"""),243.25)</f>
        <v>243.25</v>
      </c>
    </row>
    <row r="1279">
      <c r="A1279">
        <f>IFERROR(__xludf.DUMMYFUNCTION("""COMPUTED_VALUE"""),45352.6458333333)</f>
        <v>45352.6458333333</v>
      </c>
      <c r="B1279">
        <f>IFERROR(__xludf.DUMMYFUNCTION("""COMPUTED_VALUE"""),246.85)</f>
        <v>246.85</v>
      </c>
    </row>
    <row r="1280">
      <c r="A1280">
        <f>IFERROR(__xludf.DUMMYFUNCTION("""COMPUTED_VALUE"""),45355.6458333333)</f>
        <v>45355.6458333333</v>
      </c>
      <c r="B1280">
        <f>IFERROR(__xludf.DUMMYFUNCTION("""COMPUTED_VALUE"""),247.83)</f>
        <v>247.83</v>
      </c>
    </row>
    <row r="1281">
      <c r="A1281">
        <f>IFERROR(__xludf.DUMMYFUNCTION("""COMPUTED_VALUE"""),45356.6458333333)</f>
        <v>45356.6458333333</v>
      </c>
      <c r="B1281">
        <f>IFERROR(__xludf.DUMMYFUNCTION("""COMPUTED_VALUE"""),247.34)</f>
        <v>247.34</v>
      </c>
    </row>
    <row r="1282">
      <c r="A1282">
        <f>IFERROR(__xludf.DUMMYFUNCTION("""COMPUTED_VALUE"""),45357.6458333333)</f>
        <v>45357.6458333333</v>
      </c>
      <c r="B1282">
        <f>IFERROR(__xludf.DUMMYFUNCTION("""COMPUTED_VALUE"""),248.62)</f>
        <v>248.62</v>
      </c>
    </row>
    <row r="1283">
      <c r="A1283">
        <f>IFERROR(__xludf.DUMMYFUNCTION("""COMPUTED_VALUE"""),45358.6458333333)</f>
        <v>45358.6458333333</v>
      </c>
      <c r="B1283">
        <f>IFERROR(__xludf.DUMMYFUNCTION("""COMPUTED_VALUE"""),248.67)</f>
        <v>248.67</v>
      </c>
    </row>
    <row r="1284">
      <c r="A1284">
        <f>IFERROR(__xludf.DUMMYFUNCTION("""COMPUTED_VALUE"""),45362.6458333333)</f>
        <v>45362.6458333333</v>
      </c>
      <c r="B1284">
        <f>IFERROR(__xludf.DUMMYFUNCTION("""COMPUTED_VALUE"""),247.45)</f>
        <v>247.45</v>
      </c>
    </row>
    <row r="1285">
      <c r="A1285">
        <f>IFERROR(__xludf.DUMMYFUNCTION("""COMPUTED_VALUE"""),45363.6458333333)</f>
        <v>45363.6458333333</v>
      </c>
      <c r="B1285">
        <f>IFERROR(__xludf.DUMMYFUNCTION("""COMPUTED_VALUE"""),247.42)</f>
        <v>247.42</v>
      </c>
    </row>
    <row r="1286">
      <c r="A1286">
        <f>IFERROR(__xludf.DUMMYFUNCTION("""COMPUTED_VALUE"""),45364.6458333333)</f>
        <v>45364.6458333333</v>
      </c>
      <c r="B1286">
        <f>IFERROR(__xludf.DUMMYFUNCTION("""COMPUTED_VALUE"""),243.71)</f>
        <v>243.71</v>
      </c>
    </row>
    <row r="1287">
      <c r="A1287">
        <f>IFERROR(__xludf.DUMMYFUNCTION("""COMPUTED_VALUE"""),45365.6458333333)</f>
        <v>45365.6458333333</v>
      </c>
      <c r="B1287">
        <f>IFERROR(__xludf.DUMMYFUNCTION("""COMPUTED_VALUE"""),245.39)</f>
        <v>245.39</v>
      </c>
    </row>
    <row r="1288">
      <c r="A1288">
        <f>IFERROR(__xludf.DUMMYFUNCTION("""COMPUTED_VALUE"""),45366.6458333333)</f>
        <v>45366.6458333333</v>
      </c>
      <c r="B1288">
        <f>IFERROR(__xludf.DUMMYFUNCTION("""COMPUTED_VALUE"""),243.8)</f>
        <v>243.8</v>
      </c>
    </row>
    <row r="1289">
      <c r="A1289">
        <f>IFERROR(__xludf.DUMMYFUNCTION("""COMPUTED_VALUE"""),45369.6458333333)</f>
        <v>45369.6458333333</v>
      </c>
      <c r="B1289">
        <f>IFERROR(__xludf.DUMMYFUNCTION("""COMPUTED_VALUE"""),243.98)</f>
        <v>243.98</v>
      </c>
    </row>
    <row r="1290">
      <c r="A1290">
        <f>IFERROR(__xludf.DUMMYFUNCTION("""COMPUTED_VALUE"""),45370.6458333333)</f>
        <v>45370.6458333333</v>
      </c>
      <c r="B1290">
        <f>IFERROR(__xludf.DUMMYFUNCTION("""COMPUTED_VALUE"""),241.6)</f>
        <v>241.6</v>
      </c>
    </row>
    <row r="1291">
      <c r="A1291">
        <f>IFERROR(__xludf.DUMMYFUNCTION("""COMPUTED_VALUE"""),45371.6458333333)</f>
        <v>45371.6458333333</v>
      </c>
      <c r="B1291">
        <f>IFERROR(__xludf.DUMMYFUNCTION("""COMPUTED_VALUE"""),241.58)</f>
        <v>241.58</v>
      </c>
    </row>
    <row r="1292">
      <c r="A1292">
        <f>IFERROR(__xludf.DUMMYFUNCTION("""COMPUTED_VALUE"""),45372.6458333333)</f>
        <v>45372.6458333333</v>
      </c>
      <c r="B1292">
        <f>IFERROR(__xludf.DUMMYFUNCTION("""COMPUTED_VALUE"""),243.99)</f>
        <v>243.99</v>
      </c>
    </row>
    <row r="1293">
      <c r="A1293">
        <f>IFERROR(__xludf.DUMMYFUNCTION("""COMPUTED_VALUE"""),45373.6458333333)</f>
        <v>45373.6458333333</v>
      </c>
      <c r="B1293">
        <f>IFERROR(__xludf.DUMMYFUNCTION("""COMPUTED_VALUE"""),244.74)</f>
        <v>244.74</v>
      </c>
    </row>
    <row r="1294">
      <c r="A1294">
        <f>IFERROR(__xludf.DUMMYFUNCTION("""COMPUTED_VALUE"""),45377.6458333333)</f>
        <v>45377.6458333333</v>
      </c>
      <c r="B1294">
        <f>IFERROR(__xludf.DUMMYFUNCTION("""COMPUTED_VALUE"""),243.79)</f>
        <v>243.79</v>
      </c>
    </row>
    <row r="1295">
      <c r="A1295">
        <f>IFERROR(__xludf.DUMMYFUNCTION("""COMPUTED_VALUE"""),45378.6458333333)</f>
        <v>45378.6458333333</v>
      </c>
      <c r="B1295">
        <f>IFERROR(__xludf.DUMMYFUNCTION("""COMPUTED_VALUE"""),244.96)</f>
        <v>244.96</v>
      </c>
    </row>
    <row r="1296">
      <c r="A1296">
        <f>IFERROR(__xludf.DUMMYFUNCTION("""COMPUTED_VALUE"""),45379.6458333333)</f>
        <v>45379.6458333333</v>
      </c>
      <c r="B1296">
        <f>IFERROR(__xludf.DUMMYFUNCTION("""COMPUTED_VALUE"""),246.96)</f>
        <v>246.96</v>
      </c>
    </row>
    <row r="1297">
      <c r="A1297">
        <f>IFERROR(__xludf.DUMMYFUNCTION("""COMPUTED_VALUE"""),45383.6458333333)</f>
        <v>45383.6458333333</v>
      </c>
      <c r="B1297">
        <f>IFERROR(__xludf.DUMMYFUNCTION("""COMPUTED_VALUE"""),248.19)</f>
        <v>248.19</v>
      </c>
    </row>
    <row r="1298">
      <c r="A1298">
        <f>IFERROR(__xludf.DUMMYFUNCTION("""COMPUTED_VALUE"""),45384.6458333333)</f>
        <v>45384.6458333333</v>
      </c>
      <c r="B1298">
        <f>IFERROR(__xludf.DUMMYFUNCTION("""COMPUTED_VALUE"""),248.65)</f>
        <v>248.65</v>
      </c>
    </row>
    <row r="1299">
      <c r="A1299">
        <f>IFERROR(__xludf.DUMMYFUNCTION("""COMPUTED_VALUE"""),45385.6458333333)</f>
        <v>45385.6458333333</v>
      </c>
      <c r="B1299">
        <f>IFERROR(__xludf.DUMMYFUNCTION("""COMPUTED_VALUE"""),248.59)</f>
        <v>248.59</v>
      </c>
    </row>
    <row r="1300">
      <c r="A1300">
        <f>IFERROR(__xludf.DUMMYFUNCTION("""COMPUTED_VALUE"""),45386.6458333333)</f>
        <v>45386.6458333333</v>
      </c>
      <c r="B1300">
        <f>IFERROR(__xludf.DUMMYFUNCTION("""COMPUTED_VALUE"""),249.23)</f>
        <v>249.23</v>
      </c>
    </row>
    <row r="1301">
      <c r="A1301">
        <f>IFERROR(__xludf.DUMMYFUNCTION("""COMPUTED_VALUE"""),45387.6458333333)</f>
        <v>45387.6458333333</v>
      </c>
      <c r="B1301">
        <f>IFERROR(__xludf.DUMMYFUNCTION("""COMPUTED_VALUE"""),249.05)</f>
        <v>249.05</v>
      </c>
    </row>
    <row r="1302">
      <c r="A1302">
        <f>IFERROR(__xludf.DUMMYFUNCTION("""COMPUTED_VALUE"""),45390.6458333333)</f>
        <v>45390.6458333333</v>
      </c>
      <c r="B1302">
        <f>IFERROR(__xludf.DUMMYFUNCTION("""COMPUTED_VALUE"""),250.75)</f>
        <v>250.75</v>
      </c>
    </row>
    <row r="1303">
      <c r="A1303">
        <f>IFERROR(__xludf.DUMMYFUNCTION("""COMPUTED_VALUE"""),45391.6458333333)</f>
        <v>45391.6458333333</v>
      </c>
      <c r="B1303">
        <f>IFERROR(__xludf.DUMMYFUNCTION("""COMPUTED_VALUE"""),250.74)</f>
        <v>250.74</v>
      </c>
    </row>
    <row r="1304">
      <c r="A1304">
        <f>IFERROR(__xludf.DUMMYFUNCTION("""COMPUTED_VALUE"""),45392.6458333333)</f>
        <v>45392.6458333333</v>
      </c>
      <c r="B1304">
        <f>IFERROR(__xludf.DUMMYFUNCTION("""COMPUTED_VALUE"""),251.49)</f>
        <v>251.49</v>
      </c>
    </row>
    <row r="1305">
      <c r="A1305">
        <f>IFERROR(__xludf.DUMMYFUNCTION("""COMPUTED_VALUE"""),45394.6458333333)</f>
        <v>45394.6458333333</v>
      </c>
      <c r="B1305">
        <f>IFERROR(__xludf.DUMMYFUNCTION("""COMPUTED_VALUE"""),249.56)</f>
        <v>249.56</v>
      </c>
    </row>
    <row r="1306">
      <c r="A1306">
        <f>IFERROR(__xludf.DUMMYFUNCTION("""COMPUTED_VALUE"""),45397.6458333333)</f>
        <v>45397.6458333333</v>
      </c>
      <c r="B1306">
        <f>IFERROR(__xludf.DUMMYFUNCTION("""COMPUTED_VALUE"""),246.87)</f>
        <v>246.87</v>
      </c>
    </row>
    <row r="1307">
      <c r="A1307">
        <f>IFERROR(__xludf.DUMMYFUNCTION("""COMPUTED_VALUE"""),45398.6458333333)</f>
        <v>45398.6458333333</v>
      </c>
      <c r="B1307">
        <f>IFERROR(__xludf.DUMMYFUNCTION("""COMPUTED_VALUE"""),245.52)</f>
        <v>245.52</v>
      </c>
    </row>
    <row r="1308">
      <c r="A1308">
        <f>IFERROR(__xludf.DUMMYFUNCTION("""COMPUTED_VALUE"""),45400.6458333333)</f>
        <v>45400.6458333333</v>
      </c>
      <c r="B1308">
        <f>IFERROR(__xludf.DUMMYFUNCTION("""COMPUTED_VALUE"""),243.94)</f>
        <v>243.94</v>
      </c>
    </row>
    <row r="1309">
      <c r="A1309">
        <f>IFERROR(__xludf.DUMMYFUNCTION("""COMPUTED_VALUE"""),45401.6458333333)</f>
        <v>45401.6458333333</v>
      </c>
      <c r="B1309">
        <f>IFERROR(__xludf.DUMMYFUNCTION("""COMPUTED_VALUE"""),245.53)</f>
        <v>245.53</v>
      </c>
    </row>
    <row r="1310">
      <c r="A1310">
        <f>IFERROR(__xludf.DUMMYFUNCTION("""COMPUTED_VALUE"""),45404.6458333333)</f>
        <v>45404.6458333333</v>
      </c>
      <c r="B1310">
        <f>IFERROR(__xludf.DUMMYFUNCTION("""COMPUTED_VALUE"""),247.31)</f>
        <v>247.31</v>
      </c>
    </row>
    <row r="1311">
      <c r="A1311">
        <f>IFERROR(__xludf.DUMMYFUNCTION("""COMPUTED_VALUE"""),45405.6458333333)</f>
        <v>45405.6458333333</v>
      </c>
      <c r="B1311">
        <f>IFERROR(__xludf.DUMMYFUNCTION("""COMPUTED_VALUE"""),247.82)</f>
        <v>247.82</v>
      </c>
    </row>
    <row r="1312">
      <c r="A1312">
        <f>IFERROR(__xludf.DUMMYFUNCTION("""COMPUTED_VALUE"""),45406.6458333333)</f>
        <v>45406.6458333333</v>
      </c>
      <c r="B1312">
        <f>IFERROR(__xludf.DUMMYFUNCTION("""COMPUTED_VALUE"""),247.94)</f>
        <v>247.94</v>
      </c>
    </row>
    <row r="1313">
      <c r="A1313">
        <f>IFERROR(__xludf.DUMMYFUNCTION("""COMPUTED_VALUE"""),45407.6458333333)</f>
        <v>45407.6458333333</v>
      </c>
      <c r="B1313">
        <f>IFERROR(__xludf.DUMMYFUNCTION("""COMPUTED_VALUE"""),249.27)</f>
        <v>249.27</v>
      </c>
    </row>
    <row r="1314">
      <c r="A1314">
        <f>IFERROR(__xludf.DUMMYFUNCTION("""COMPUTED_VALUE"""),45408.6458333333)</f>
        <v>45408.6458333333</v>
      </c>
      <c r="B1314">
        <f>IFERROR(__xludf.DUMMYFUNCTION("""COMPUTED_VALUE"""),248.44)</f>
        <v>248.44</v>
      </c>
    </row>
    <row r="1315">
      <c r="A1315">
        <f>IFERROR(__xludf.DUMMYFUNCTION("""COMPUTED_VALUE"""),45411.6458333333)</f>
        <v>45411.6458333333</v>
      </c>
      <c r="B1315">
        <f>IFERROR(__xludf.DUMMYFUNCTION("""COMPUTED_VALUE"""),250.59)</f>
        <v>250.59</v>
      </c>
    </row>
    <row r="1316">
      <c r="A1316">
        <f>IFERROR(__xludf.DUMMYFUNCTION("""COMPUTED_VALUE"""),45412.6458333333)</f>
        <v>45412.6458333333</v>
      </c>
      <c r="B1316">
        <f>IFERROR(__xludf.DUMMYFUNCTION("""COMPUTED_VALUE"""),250.06)</f>
        <v>250.06</v>
      </c>
    </row>
    <row r="1317">
      <c r="A1317">
        <f>IFERROR(__xludf.DUMMYFUNCTION("""COMPUTED_VALUE"""),45414.6458333333)</f>
        <v>45414.6458333333</v>
      </c>
      <c r="B1317">
        <f>IFERROR(__xludf.DUMMYFUNCTION("""COMPUTED_VALUE"""),250.84)</f>
        <v>250.84</v>
      </c>
    </row>
    <row r="1318">
      <c r="A1318">
        <f>IFERROR(__xludf.DUMMYFUNCTION("""COMPUTED_VALUE"""),45415.6458333333)</f>
        <v>45415.6458333333</v>
      </c>
      <c r="B1318">
        <f>IFERROR(__xludf.DUMMYFUNCTION("""COMPUTED_VALUE"""),248.75)</f>
        <v>248.75</v>
      </c>
    </row>
  </sheetData>
  <pageMargins left="0.7" right="0.7" top="0.75" bottom="0.75" header="0.3" footer="0.3"/>
  <ignoredErrors>
    <ignoredError numberStoredAsText="1" sqref="A1:C1318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1319"/>
  <sheetViews>
    <sheetView workbookViewId="0" rightToLeft="0"/>
  </sheetViews>
  <sheetData>
    <row r="1">
      <c r="A1" t="str">
        <v>Date</v>
      </c>
      <c r="B1" t="str">
        <v>Price</v>
      </c>
      <c r="C1" t="str">
        <v>SMA</v>
      </c>
      <c r="D1" t="str">
        <v>SMARatio</v>
      </c>
    </row>
    <row r="2">
      <c r="A2" t="str">
        <v>Date</v>
      </c>
      <c r="B2" t="str">
        <v>Price</v>
      </c>
    </row>
    <row r="3">
      <c r="A3" t="str">
        <v>43467.64583</v>
      </c>
      <c r="B3" t="str">
        <v>112.97</v>
      </c>
    </row>
    <row r="4">
      <c r="A4" t="str">
        <v>43468.64583</v>
      </c>
      <c r="B4" t="str">
        <v>111.84</v>
      </c>
    </row>
    <row r="5">
      <c r="A5" t="str">
        <v>43469.64583</v>
      </c>
      <c r="B5" t="str">
        <v>112.49</v>
      </c>
    </row>
    <row r="6">
      <c r="A6" t="str">
        <v>43472.64583</v>
      </c>
      <c r="B6" t="str">
        <v>112.56</v>
      </c>
    </row>
    <row r="7">
      <c r="A7" t="str">
        <v>43473.64583</v>
      </c>
      <c r="B7" t="str">
        <v>112.86</v>
      </c>
    </row>
    <row r="8">
      <c r="A8" t="str">
        <v>43474.64583</v>
      </c>
      <c r="B8" t="str">
        <v>113.26</v>
      </c>
    </row>
    <row r="9">
      <c r="A9" t="str">
        <v>43475.64583</v>
      </c>
      <c r="B9" t="str">
        <v>113.25</v>
      </c>
    </row>
    <row r="10">
      <c r="A10" t="str">
        <v>43476.64583</v>
      </c>
      <c r="B10" t="str">
        <v>112.69</v>
      </c>
    </row>
    <row r="11">
      <c r="A11" t="str">
        <v>43479.64583</v>
      </c>
      <c r="B11" t="str">
        <v>112.17</v>
      </c>
    </row>
    <row r="12">
      <c r="A12" t="str">
        <v>43480.64583</v>
      </c>
      <c r="B12" t="str">
        <v>113.6</v>
      </c>
    </row>
    <row r="13">
      <c r="A13" t="str">
        <v>43481.64583</v>
      </c>
      <c r="B13" t="str">
        <v>114.13</v>
      </c>
    </row>
    <row r="14">
      <c r="A14" t="str">
        <v>43482.64583</v>
      </c>
      <c r="B14" t="str">
        <v>114.15</v>
      </c>
    </row>
    <row r="15">
      <c r="A15" t="str">
        <v>43483.64583</v>
      </c>
      <c r="B15" t="str">
        <v>113.83</v>
      </c>
    </row>
    <row r="16">
      <c r="A16" t="str">
        <v>43486.64583</v>
      </c>
      <c r="B16" t="str">
        <v>114.48</v>
      </c>
    </row>
    <row r="17">
      <c r="A17" t="str">
        <v>43487.64583</v>
      </c>
      <c r="B17" t="str">
        <v>114.07</v>
      </c>
    </row>
    <row r="18">
      <c r="A18" t="str">
        <v>43488.64583</v>
      </c>
      <c r="B18" t="str">
        <v>113.32</v>
      </c>
    </row>
    <row r="19">
      <c r="A19" t="str">
        <v>43489.64583</v>
      </c>
      <c r="B19" t="str">
        <v>113.47</v>
      </c>
    </row>
    <row r="20">
      <c r="A20" t="str">
        <v>43490.64583</v>
      </c>
      <c r="B20" t="str">
        <v>112.92</v>
      </c>
    </row>
    <row r="21">
      <c r="A21" t="str">
        <v>43493.64583</v>
      </c>
      <c r="B21" t="str">
        <v>111.78</v>
      </c>
    </row>
    <row r="22">
      <c r="A22" t="str">
        <v>43494.64583</v>
      </c>
      <c r="B22" t="str">
        <v>111.8</v>
      </c>
    </row>
    <row r="23">
      <c r="A23" t="str">
        <v>43495.64583</v>
      </c>
      <c r="B23" t="str">
        <v>111.6</v>
      </c>
    </row>
    <row r="24">
      <c r="A24" t="str">
        <v>43496.64583</v>
      </c>
      <c r="B24" t="str">
        <v>113.47</v>
      </c>
    </row>
    <row r="25">
      <c r="A25" t="str">
        <v>43497.64583</v>
      </c>
      <c r="B25" t="str">
        <v>113.86</v>
      </c>
    </row>
    <row r="26">
      <c r="A26" t="str">
        <v>43500.64583</v>
      </c>
      <c r="B26" t="str">
        <v>114.3</v>
      </c>
    </row>
    <row r="27">
      <c r="A27" t="str">
        <v>43501.64583</v>
      </c>
      <c r="B27" t="str">
        <v>114.71</v>
      </c>
    </row>
    <row r="28">
      <c r="A28" t="str">
        <v>43502.64583</v>
      </c>
      <c r="B28" t="str">
        <v>115.45</v>
      </c>
    </row>
    <row r="29">
      <c r="A29" t="str">
        <v>43503.64583</v>
      </c>
      <c r="B29" t="str">
        <v>115.7</v>
      </c>
    </row>
    <row r="30">
      <c r="A30" t="str">
        <v>43504.64583</v>
      </c>
      <c r="B30" t="str">
        <v>114.64</v>
      </c>
    </row>
    <row r="31">
      <c r="A31" t="str">
        <v>43507.64583</v>
      </c>
      <c r="B31" t="str">
        <v>114.22</v>
      </c>
    </row>
    <row r="32">
      <c r="A32" t="str">
        <v>43508.64583</v>
      </c>
      <c r="B32" t="str">
        <v>113.58</v>
      </c>
    </row>
    <row r="33">
      <c r="A33" t="str">
        <v>43509.64583</v>
      </c>
      <c r="B33" t="str">
        <v>113.32</v>
      </c>
    </row>
    <row r="34">
      <c r="A34" t="str">
        <v>43510.64583</v>
      </c>
      <c r="B34" t="str">
        <v>112.86</v>
      </c>
    </row>
    <row r="35">
      <c r="A35" t="str">
        <v>43511.64583</v>
      </c>
      <c r="B35" t="str">
        <v>112.25</v>
      </c>
    </row>
    <row r="36">
      <c r="A36" t="str">
        <v>43514.64583</v>
      </c>
      <c r="B36" t="str">
        <v>111.67</v>
      </c>
    </row>
    <row r="37">
      <c r="A37" t="str">
        <v>43515.64583</v>
      </c>
      <c r="B37" t="str">
        <v>111.38</v>
      </c>
    </row>
    <row r="38">
      <c r="A38" t="str">
        <v>43516.64583</v>
      </c>
      <c r="B38" t="str">
        <v>112.32</v>
      </c>
    </row>
    <row r="39">
      <c r="A39" t="str">
        <v>43517.64583</v>
      </c>
      <c r="B39" t="str">
        <v>112.77</v>
      </c>
    </row>
    <row r="40">
      <c r="A40" t="str">
        <v>43518.64583</v>
      </c>
      <c r="B40" t="str">
        <v>112.9</v>
      </c>
    </row>
    <row r="41">
      <c r="A41" t="str">
        <v>43521.64583</v>
      </c>
      <c r="B41" t="str">
        <v>113.65</v>
      </c>
    </row>
    <row r="42">
      <c r="A42" t="str">
        <v>43522.64583</v>
      </c>
      <c r="B42" t="str">
        <v>113.63</v>
      </c>
    </row>
    <row r="43">
      <c r="A43" t="str">
        <v>43523.64583</v>
      </c>
      <c r="B43" t="str">
        <v>112.91</v>
      </c>
    </row>
    <row r="44">
      <c r="A44" t="str">
        <v>43524.64583</v>
      </c>
      <c r="B44" t="str">
        <v>113.36</v>
      </c>
    </row>
    <row r="45">
      <c r="A45" t="str">
        <v>43525.64583</v>
      </c>
      <c r="B45" t="str">
        <v>113.71</v>
      </c>
    </row>
    <row r="46">
      <c r="A46" t="str">
        <v>43529.64583</v>
      </c>
      <c r="B46" t="str">
        <v>114.89</v>
      </c>
    </row>
    <row r="47">
      <c r="A47" t="str">
        <v>43530.64583</v>
      </c>
      <c r="B47" t="str">
        <v>115.59</v>
      </c>
    </row>
    <row r="48">
      <c r="A48" t="str">
        <v>43531.64583</v>
      </c>
      <c r="B48" t="str">
        <v>115.75</v>
      </c>
    </row>
    <row r="49">
      <c r="A49" t="str">
        <v>43532.64583</v>
      </c>
      <c r="B49" t="str">
        <v>115.82</v>
      </c>
    </row>
    <row r="50">
      <c r="A50" t="str">
        <v>43535.64583</v>
      </c>
      <c r="B50" t="str">
        <v>117.23</v>
      </c>
    </row>
    <row r="51">
      <c r="A51" t="str">
        <v>43536.64583</v>
      </c>
      <c r="B51" t="str">
        <v>118.47</v>
      </c>
    </row>
    <row r="52">
      <c r="A52" t="str">
        <v>43537.64583</v>
      </c>
      <c r="B52" t="str">
        <v>118.82</v>
      </c>
    </row>
    <row r="53">
      <c r="A53" t="str">
        <v>43538.64583</v>
      </c>
      <c r="B53" t="str">
        <v>118.73</v>
      </c>
    </row>
    <row r="54">
      <c r="A54" t="str">
        <v>43539.64583</v>
      </c>
      <c r="B54" t="str">
        <v>119.89</v>
      </c>
    </row>
    <row r="55">
      <c r="A55" t="str">
        <v>43542.64583</v>
      </c>
      <c r="B55" t="str">
        <v>119.99</v>
      </c>
    </row>
    <row r="56">
      <c r="A56" t="str">
        <v>43543.64583</v>
      </c>
      <c r="B56" t="str">
        <v>120.74</v>
      </c>
    </row>
    <row r="57">
      <c r="A57" t="str">
        <v>43544.64583</v>
      </c>
      <c r="B57" t="str">
        <v>120.67</v>
      </c>
    </row>
    <row r="58">
      <c r="A58" t="str">
        <v>43546.64583</v>
      </c>
      <c r="B58" t="str">
        <v>119.98</v>
      </c>
    </row>
    <row r="59">
      <c r="A59" t="str">
        <v>43549.64583</v>
      </c>
      <c r="B59" t="str">
        <v>118.81</v>
      </c>
    </row>
    <row r="60">
      <c r="A60" t="str">
        <v>43550.64583</v>
      </c>
      <c r="B60" t="str">
        <v>120.39</v>
      </c>
    </row>
    <row r="61">
      <c r="A61" t="str">
        <v>43551.64583</v>
      </c>
      <c r="B61" t="str">
        <v>120.1</v>
      </c>
    </row>
    <row r="62">
      <c r="A62" t="str">
        <v>43552.64583</v>
      </c>
      <c r="B62" t="str">
        <v>120.98</v>
      </c>
    </row>
    <row r="63">
      <c r="A63" t="str">
        <v>43553.64583</v>
      </c>
      <c r="B63" t="str">
        <v>122.06</v>
      </c>
    </row>
    <row r="64">
      <c r="A64" t="str">
        <v>43556.64583</v>
      </c>
      <c r="B64" t="str">
        <v>122.08</v>
      </c>
    </row>
    <row r="65">
      <c r="A65" t="str">
        <v>43557.64583</v>
      </c>
      <c r="B65" t="str">
        <v>122.53</v>
      </c>
    </row>
    <row r="66">
      <c r="A66" t="str">
        <v>43558.64583</v>
      </c>
      <c r="B66" t="str">
        <v>122.15</v>
      </c>
    </row>
    <row r="67">
      <c r="A67" t="str">
        <v>43559.64583</v>
      </c>
      <c r="B67" t="str">
        <v>121.81</v>
      </c>
    </row>
    <row r="68">
      <c r="A68" t="str">
        <v>43560.64583</v>
      </c>
      <c r="B68" t="str">
        <v>122.5</v>
      </c>
    </row>
    <row r="69">
      <c r="A69" t="str">
        <v>43563.64583</v>
      </c>
      <c r="B69" t="str">
        <v>121.95</v>
      </c>
    </row>
    <row r="70">
      <c r="A70" t="str">
        <v>43564.64583</v>
      </c>
      <c r="B70" t="str">
        <v>122.45</v>
      </c>
    </row>
    <row r="71">
      <c r="A71" t="str">
        <v>43565.64583</v>
      </c>
      <c r="B71" t="str">
        <v>121.66</v>
      </c>
    </row>
    <row r="72">
      <c r="A72" t="str">
        <v>43566.64583</v>
      </c>
      <c r="B72" t="str">
        <v>121.69</v>
      </c>
    </row>
    <row r="73">
      <c r="A73" t="str">
        <v>43567.64583</v>
      </c>
      <c r="B73" t="str">
        <v>122.41</v>
      </c>
    </row>
    <row r="74">
      <c r="A74" t="str">
        <v>43570.64583</v>
      </c>
      <c r="B74" t="str">
        <v>122.88</v>
      </c>
    </row>
    <row r="75">
      <c r="A75" t="str">
        <v>43571.64583</v>
      </c>
      <c r="B75" t="str">
        <v>123.75</v>
      </c>
    </row>
    <row r="76">
      <c r="A76" t="str">
        <v>43573.64583</v>
      </c>
      <c r="B76" t="str">
        <v>123.47</v>
      </c>
    </row>
    <row r="77">
      <c r="A77" t="str">
        <v>43577.64583</v>
      </c>
      <c r="B77" t="str">
        <v>121.87</v>
      </c>
    </row>
    <row r="78">
      <c r="A78" t="str">
        <v>43578.64583</v>
      </c>
      <c r="B78" t="str">
        <v>121.7</v>
      </c>
    </row>
    <row r="79">
      <c r="A79" t="str">
        <v>43579.64583</v>
      </c>
      <c r="B79" t="str">
        <v>122.94</v>
      </c>
    </row>
    <row r="80">
      <c r="A80" t="str">
        <v>43580.64583</v>
      </c>
      <c r="B80" t="str">
        <v>122.43</v>
      </c>
    </row>
    <row r="81">
      <c r="A81" t="str">
        <v>43581.64583</v>
      </c>
      <c r="B81" t="str">
        <v>123.39</v>
      </c>
    </row>
    <row r="82">
      <c r="A82" t="str">
        <v>43585.64583</v>
      </c>
      <c r="B82" t="str">
        <v>123.41</v>
      </c>
    </row>
    <row r="83">
      <c r="A83" t="str">
        <v>43587.64583</v>
      </c>
      <c r="B83" t="str">
        <v>123.18</v>
      </c>
    </row>
    <row r="84">
      <c r="A84" t="str">
        <v>43588.64583</v>
      </c>
      <c r="B84" t="str">
        <v>122.99</v>
      </c>
    </row>
    <row r="85">
      <c r="A85" t="str">
        <v>43591.64583</v>
      </c>
      <c r="B85" t="str">
        <v>121.83</v>
      </c>
    </row>
    <row r="86">
      <c r="A86" t="str">
        <v>43592.79167</v>
      </c>
      <c r="B86" t="str">
        <v>120.9</v>
      </c>
    </row>
    <row r="87">
      <c r="A87" t="str">
        <v>43593.64583</v>
      </c>
      <c r="B87" t="str">
        <v>119.53</v>
      </c>
    </row>
    <row r="88">
      <c r="A88" t="str">
        <v>43594.64583</v>
      </c>
      <c r="B88" t="str">
        <v>118.46</v>
      </c>
    </row>
    <row r="89">
      <c r="A89" t="str">
        <v>43595.64583</v>
      </c>
      <c r="B89" t="str">
        <v>118.5</v>
      </c>
    </row>
    <row r="90">
      <c r="A90" t="str">
        <v>43598.64583</v>
      </c>
      <c r="B90" t="str">
        <v>117.22</v>
      </c>
    </row>
    <row r="91">
      <c r="A91" t="str">
        <v>43599.64583</v>
      </c>
      <c r="B91" t="str">
        <v>117.86</v>
      </c>
    </row>
    <row r="92">
      <c r="A92" t="str">
        <v>43600.64583</v>
      </c>
      <c r="B92" t="str">
        <v>117.5</v>
      </c>
    </row>
    <row r="93">
      <c r="A93" t="str">
        <v>43601.64583</v>
      </c>
      <c r="B93" t="str">
        <v>118.06</v>
      </c>
    </row>
    <row r="94">
      <c r="A94" t="str">
        <v>43602.64583</v>
      </c>
      <c r="B94" t="str">
        <v>119.63</v>
      </c>
    </row>
    <row r="95">
      <c r="A95" t="str">
        <v>43605.64583</v>
      </c>
      <c r="B95" t="str">
        <v>123.93</v>
      </c>
    </row>
    <row r="96">
      <c r="A96" t="str">
        <v>43606.64583</v>
      </c>
      <c r="B96" t="str">
        <v>123.07</v>
      </c>
    </row>
    <row r="97">
      <c r="A97" t="str">
        <v>43607.64583</v>
      </c>
      <c r="B97" t="str">
        <v>123.31</v>
      </c>
    </row>
    <row r="98">
      <c r="A98" t="str">
        <v>43608.64583</v>
      </c>
      <c r="B98" t="str">
        <v>122.6</v>
      </c>
    </row>
    <row r="99">
      <c r="A99" t="str">
        <v>43609.64583</v>
      </c>
      <c r="B99" t="str">
        <v>124.55</v>
      </c>
    </row>
    <row r="100">
      <c r="A100" t="str">
        <v>43612.64583</v>
      </c>
      <c r="B100" t="str">
        <v>125.03</v>
      </c>
    </row>
    <row r="101">
      <c r="A101" t="str">
        <v>43613.64583</v>
      </c>
      <c r="B101" t="str">
        <v>125.18</v>
      </c>
    </row>
    <row r="102">
      <c r="A102" t="str">
        <v>43614.64583</v>
      </c>
      <c r="B102" t="str">
        <v>124.75</v>
      </c>
    </row>
    <row r="103">
      <c r="A103" t="str">
        <v>43615.64583</v>
      </c>
      <c r="B103" t="str">
        <v>125.48</v>
      </c>
    </row>
    <row r="104">
      <c r="A104" t="str">
        <v>43616.64583</v>
      </c>
      <c r="B104" t="str">
        <v>125.25</v>
      </c>
    </row>
    <row r="105">
      <c r="A105" t="str">
        <v>43619.64583</v>
      </c>
      <c r="B105" t="str">
        <v>126.8</v>
      </c>
    </row>
    <row r="106">
      <c r="A106" t="str">
        <v>43620.64583</v>
      </c>
      <c r="B106" t="str">
        <v>126.59</v>
      </c>
    </row>
    <row r="107">
      <c r="A107" t="str">
        <v>43622.64583</v>
      </c>
      <c r="B107" t="str">
        <v>124.68</v>
      </c>
    </row>
    <row r="108">
      <c r="A108" t="str">
        <v>43623.64583</v>
      </c>
      <c r="B108" t="str">
        <v>124.89</v>
      </c>
    </row>
    <row r="109">
      <c r="A109" t="str">
        <v>43626.64583</v>
      </c>
      <c r="B109" t="str">
        <v>125.67</v>
      </c>
    </row>
    <row r="110">
      <c r="A110" t="str">
        <v>43627.64583</v>
      </c>
      <c r="B110" t="str">
        <v>125.62</v>
      </c>
    </row>
    <row r="111">
      <c r="A111" t="str">
        <v>43628.64583</v>
      </c>
      <c r="B111" t="str">
        <v>125.07</v>
      </c>
    </row>
    <row r="112">
      <c r="A112" t="str">
        <v>43629.64583</v>
      </c>
      <c r="B112" t="str">
        <v>125.42</v>
      </c>
    </row>
    <row r="113">
      <c r="A113" t="str">
        <v>43630.64583</v>
      </c>
      <c r="B113" t="str">
        <v>124.52</v>
      </c>
    </row>
    <row r="114">
      <c r="A114" t="str">
        <v>43633.64583</v>
      </c>
      <c r="B114" t="str">
        <v>123.08</v>
      </c>
    </row>
    <row r="115">
      <c r="A115" t="str">
        <v>43634.64583</v>
      </c>
      <c r="B115" t="str">
        <v>123.14</v>
      </c>
    </row>
    <row r="116">
      <c r="A116" t="str">
        <v>43635.64583</v>
      </c>
      <c r="B116" t="str">
        <v>123.03</v>
      </c>
    </row>
    <row r="117">
      <c r="A117" t="str">
        <v>43636.64583</v>
      </c>
      <c r="B117" t="str">
        <v>124.49</v>
      </c>
    </row>
    <row r="118">
      <c r="A118" t="str">
        <v>43637.64583</v>
      </c>
      <c r="B118" t="str">
        <v>123.68</v>
      </c>
    </row>
    <row r="119">
      <c r="A119" t="str">
        <v>43640.64583</v>
      </c>
      <c r="B119" t="str">
        <v>123.41</v>
      </c>
    </row>
    <row r="120">
      <c r="A120" t="str">
        <v>43641.64583</v>
      </c>
      <c r="B120" t="str">
        <v>124.07</v>
      </c>
    </row>
    <row r="121">
      <c r="A121" t="str">
        <v>43642.64583</v>
      </c>
      <c r="B121" t="str">
        <v>124.65</v>
      </c>
    </row>
    <row r="122">
      <c r="A122" t="str">
        <v>43643.64583</v>
      </c>
      <c r="B122" t="str">
        <v>124.82</v>
      </c>
    </row>
    <row r="123">
      <c r="A123" t="str">
        <v>43644.64583</v>
      </c>
      <c r="B123" t="str">
        <v>124.29</v>
      </c>
    </row>
    <row r="124">
      <c r="A124" t="str">
        <v>43647.64583</v>
      </c>
      <c r="B124" t="str">
        <v>124.93</v>
      </c>
    </row>
    <row r="125">
      <c r="A125" t="str">
        <v>43648.64583</v>
      </c>
      <c r="B125" t="str">
        <v>125.3</v>
      </c>
      <c r="C125">
        <v>118.01483870967739</v>
      </c>
      <c r="D125">
        <v>0.9418582498777126</v>
      </c>
    </row>
    <row r="126">
      <c r="A126" t="str">
        <v>43649.64583</v>
      </c>
      <c r="B126" t="str">
        <v>125.48</v>
      </c>
      <c r="C126">
        <v>119.01870967741932</v>
      </c>
      <c r="D126">
        <v>0.948507408968914</v>
      </c>
    </row>
    <row r="127">
      <c r="A127" t="str">
        <v>43650.64583</v>
      </c>
      <c r="B127" t="str">
        <v>126.04</v>
      </c>
      <c r="C127">
        <v>119.1241129032258</v>
      </c>
      <c r="D127">
        <v>0.9451294263981735</v>
      </c>
    </row>
    <row r="128">
      <c r="A128" t="str">
        <v>43651.64583</v>
      </c>
      <c r="B128" t="str">
        <v>124.61</v>
      </c>
      <c r="C128">
        <v>119.22709677419353</v>
      </c>
      <c r="D128">
        <v>0.9568019964223861</v>
      </c>
    </row>
    <row r="129">
      <c r="A129" t="str">
        <v>43654.64583</v>
      </c>
      <c r="B129" t="str">
        <v>121.94</v>
      </c>
      <c r="C129">
        <v>119.3033064516129</v>
      </c>
      <c r="D129">
        <v>0.9783771235985969</v>
      </c>
    </row>
    <row r="130">
      <c r="A130" t="str">
        <v>43655.64583</v>
      </c>
      <c r="B130" t="str">
        <v>121.8</v>
      </c>
      <c r="C130">
        <v>119.37782258064514</v>
      </c>
      <c r="D130">
        <v>0.9801134858837861</v>
      </c>
    </row>
    <row r="131">
      <c r="A131" t="str">
        <v>43656.64583</v>
      </c>
      <c r="B131" t="str">
        <v>121.35</v>
      </c>
      <c r="C131">
        <v>119.44629032258064</v>
      </c>
      <c r="D131">
        <v>0.9843122399883036</v>
      </c>
    </row>
    <row r="132">
      <c r="A132" t="str">
        <v>43657.64583</v>
      </c>
      <c r="B132" t="str">
        <v>122.2</v>
      </c>
      <c r="C132">
        <v>119.51838709677419</v>
      </c>
      <c r="D132">
        <v>0.9780555408901325</v>
      </c>
    </row>
    <row r="133">
      <c r="A133" t="str">
        <v>43658.64583</v>
      </c>
      <c r="B133" t="str">
        <v>121.97</v>
      </c>
      <c r="C133">
        <v>119.58870967741935</v>
      </c>
      <c r="D133">
        <v>0.9804764259852369</v>
      </c>
    </row>
    <row r="134">
      <c r="A134" t="str">
        <v>43661.64583</v>
      </c>
      <c r="B134" t="str">
        <v>122.22</v>
      </c>
      <c r="C134">
        <v>119.66556451612901</v>
      </c>
      <c r="D134">
        <v>0.9790996933082066</v>
      </c>
    </row>
    <row r="135">
      <c r="A135" t="str">
        <v>43662.64583</v>
      </c>
      <c r="B135" t="str">
        <v>122.95</v>
      </c>
      <c r="C135">
        <v>119.75249999999998</v>
      </c>
      <c r="D135">
        <v>0.9739934932899551</v>
      </c>
    </row>
    <row r="136">
      <c r="A136" t="str">
        <v>43663.64583</v>
      </c>
      <c r="B136" t="str">
        <v>123.27</v>
      </c>
      <c r="C136">
        <v>119.83048387096773</v>
      </c>
      <c r="D136">
        <v>0.9720977031797495</v>
      </c>
    </row>
    <row r="137">
      <c r="A137" t="str">
        <v>43664.64583</v>
      </c>
      <c r="B137" t="str">
        <v>122.56</v>
      </c>
      <c r="C137">
        <v>119.89846774193546</v>
      </c>
      <c r="D137">
        <v>0.9782838425419016</v>
      </c>
    </row>
    <row r="138">
      <c r="A138" t="str">
        <v>43665.64583</v>
      </c>
      <c r="B138" t="str">
        <v>120.72</v>
      </c>
      <c r="C138">
        <v>119.95145161290321</v>
      </c>
      <c r="D138">
        <v>0.9936336283375018</v>
      </c>
    </row>
    <row r="139">
      <c r="A139" t="str">
        <v>43668.64583</v>
      </c>
      <c r="B139" t="str">
        <v>119.9</v>
      </c>
      <c r="C139">
        <v>120.00040322580644</v>
      </c>
      <c r="D139">
        <v>1.0008373913745323</v>
      </c>
    </row>
    <row r="140">
      <c r="A140" t="str">
        <v>43669.64583</v>
      </c>
      <c r="B140" t="str">
        <v>119.69</v>
      </c>
      <c r="C140">
        <v>120.0424193548387</v>
      </c>
      <c r="D140">
        <v>1.0029444344125549</v>
      </c>
    </row>
    <row r="141">
      <c r="A141" t="str">
        <v>43670.64583</v>
      </c>
      <c r="B141" t="str">
        <v>119.14</v>
      </c>
      <c r="C141">
        <v>120.08330645161288</v>
      </c>
      <c r="D141">
        <v>1.007917630112581</v>
      </c>
    </row>
    <row r="142">
      <c r="A142" t="str">
        <v>43671.64583</v>
      </c>
      <c r="B142" t="str">
        <v>118.99</v>
      </c>
      <c r="C142">
        <v>120.1290322580645</v>
      </c>
      <c r="D142">
        <v>1.0095725040597068</v>
      </c>
    </row>
    <row r="143">
      <c r="A143" t="str">
        <v>43672.64583</v>
      </c>
      <c r="B143" t="str">
        <v>119.32</v>
      </c>
      <c r="C143">
        <v>120.17620967741934</v>
      </c>
      <c r="D143">
        <v>1.007175743189904</v>
      </c>
    </row>
    <row r="144">
      <c r="A144" t="str">
        <v>43675.64583</v>
      </c>
      <c r="B144" t="str">
        <v>118.36</v>
      </c>
      <c r="C144">
        <v>120.22008064516129</v>
      </c>
      <c r="D144">
        <v>1.0157154498577332</v>
      </c>
    </row>
    <row r="145">
      <c r="A145" t="str">
        <v>43676.64583</v>
      </c>
      <c r="B145" t="str">
        <v>117.25</v>
      </c>
      <c r="C145">
        <v>120.26419354838708</v>
      </c>
      <c r="D145">
        <v>1.02570740766215</v>
      </c>
    </row>
    <row r="146">
      <c r="A146" t="str">
        <v>43677.64583</v>
      </c>
      <c r="B146" t="str">
        <v>117.58</v>
      </c>
      <c r="C146">
        <v>120.31080645161289</v>
      </c>
      <c r="D146">
        <v>1.0232250931418003</v>
      </c>
    </row>
    <row r="147">
      <c r="A147" t="str">
        <v>43678.64583</v>
      </c>
      <c r="B147" t="str">
        <v>116.27</v>
      </c>
      <c r="C147">
        <v>120.34846774193548</v>
      </c>
      <c r="D147">
        <v>1.0350775586302183</v>
      </c>
    </row>
    <row r="148">
      <c r="A148" t="str">
        <v>43679.64583</v>
      </c>
      <c r="B148" t="str">
        <v>116.34</v>
      </c>
      <c r="C148">
        <v>120.37161290322581</v>
      </c>
      <c r="D148">
        <v>1.0346537124224326</v>
      </c>
    </row>
    <row r="149">
      <c r="A149" t="str">
        <v>43682.64583</v>
      </c>
      <c r="B149" t="str">
        <v>115.15</v>
      </c>
      <c r="C149">
        <v>120.38201612903225</v>
      </c>
      <c r="D149">
        <v>1.0454365273906405</v>
      </c>
    </row>
    <row r="150">
      <c r="A150" t="str">
        <v>43683.64583</v>
      </c>
      <c r="B150" t="str">
        <v>115.87</v>
      </c>
      <c r="C150">
        <v>120.39467741935485</v>
      </c>
      <c r="D150">
        <v>1.039049602307369</v>
      </c>
    </row>
    <row r="151">
      <c r="A151" t="str">
        <v>43684.64583</v>
      </c>
      <c r="B151" t="str">
        <v>114.91</v>
      </c>
      <c r="C151">
        <v>120.39629032258065</v>
      </c>
      <c r="D151">
        <v>1.0477442374256432</v>
      </c>
    </row>
    <row r="152">
      <c r="A152" t="str">
        <v>43685.64583</v>
      </c>
      <c r="B152" t="str">
        <v>116.94</v>
      </c>
      <c r="C152">
        <v>120.40830645161292</v>
      </c>
      <c r="D152">
        <v>1.0296588545545828</v>
      </c>
    </row>
    <row r="153">
      <c r="A153" t="str">
        <v>43686.64583</v>
      </c>
      <c r="B153" t="str">
        <v>117.62</v>
      </c>
      <c r="C153">
        <v>120.42379032258066</v>
      </c>
      <c r="D153">
        <v>1.0238377004130306</v>
      </c>
    </row>
    <row r="154">
      <c r="A154" t="str">
        <v>43690.64583</v>
      </c>
      <c r="B154" t="str">
        <v>115.76</v>
      </c>
      <c r="C154">
        <v>120.43282258064518</v>
      </c>
      <c r="D154">
        <v>1.040366470116147</v>
      </c>
    </row>
    <row r="155">
      <c r="A155" t="str">
        <v>43691.64583</v>
      </c>
      <c r="B155" t="str">
        <v>116.71</v>
      </c>
      <c r="C155">
        <v>120.45290322580647</v>
      </c>
      <c r="D155">
        <v>1.0320701158924384</v>
      </c>
    </row>
    <row r="156">
      <c r="A156" t="str">
        <v>43693.64583</v>
      </c>
      <c r="B156" t="str">
        <v>117.01</v>
      </c>
      <c r="C156">
        <v>120.48056451612905</v>
      </c>
      <c r="D156">
        <v>1.029660409504564</v>
      </c>
    </row>
    <row r="157">
      <c r="A157" t="str">
        <v>43696.64583</v>
      </c>
      <c r="B157" t="str">
        <v>117.13</v>
      </c>
      <c r="C157">
        <v>120.51129032258066</v>
      </c>
      <c r="D157">
        <v>1.0288678419071176</v>
      </c>
    </row>
    <row r="158">
      <c r="A158" t="str">
        <v>43697.64583</v>
      </c>
      <c r="B158" t="str">
        <v>116.71</v>
      </c>
      <c r="C158">
        <v>120.54233870967742</v>
      </c>
      <c r="D158">
        <v>1.032836421126531</v>
      </c>
    </row>
    <row r="159">
      <c r="A159" t="str">
        <v>43698.64583</v>
      </c>
      <c r="B159" t="str">
        <v>115.68</v>
      </c>
      <c r="C159">
        <v>120.57000000000001</v>
      </c>
      <c r="D159">
        <v>1.0422717842323652</v>
      </c>
    </row>
    <row r="160">
      <c r="A160" t="str">
        <v>43699.64583</v>
      </c>
      <c r="B160" t="str">
        <v>113.87</v>
      </c>
      <c r="C160">
        <v>120.58774193548388</v>
      </c>
      <c r="D160">
        <v>1.0589948356501613</v>
      </c>
    </row>
    <row r="161">
      <c r="A161" t="str">
        <v>43700.64583</v>
      </c>
      <c r="B161" t="str">
        <v>114.74</v>
      </c>
      <c r="C161">
        <v>120.61483870967743</v>
      </c>
      <c r="D161">
        <v>1.0512013134885605</v>
      </c>
    </row>
    <row r="162">
      <c r="A162" t="str">
        <v>43703.64583</v>
      </c>
      <c r="B162" t="str">
        <v>117.09</v>
      </c>
      <c r="C162">
        <v>120.65330645161292</v>
      </c>
      <c r="D162">
        <v>1.0304322013119218</v>
      </c>
    </row>
    <row r="163">
      <c r="A163" t="str">
        <v>43704.64583</v>
      </c>
      <c r="B163" t="str">
        <v>117.45</v>
      </c>
      <c r="C163">
        <v>120.6910483870968</v>
      </c>
      <c r="D163">
        <v>1.0275951331383295</v>
      </c>
    </row>
    <row r="164">
      <c r="A164" t="str">
        <v>43705.64583</v>
      </c>
      <c r="B164" t="str">
        <v>116.86</v>
      </c>
      <c r="C164">
        <v>120.72298387096777</v>
      </c>
      <c r="D164">
        <v>1.0330565109615588</v>
      </c>
    </row>
    <row r="165">
      <c r="A165" t="str">
        <v>43706.64583</v>
      </c>
      <c r="B165" t="str">
        <v>116.12</v>
      </c>
      <c r="C165">
        <v>120.74290322580649</v>
      </c>
      <c r="D165">
        <v>1.0398114297778718</v>
      </c>
    </row>
    <row r="166">
      <c r="A166" t="str">
        <v>43707.64583</v>
      </c>
      <c r="B166" t="str">
        <v>116.61</v>
      </c>
      <c r="C166">
        <v>120.76693548387101</v>
      </c>
      <c r="D166">
        <v>1.03564819041138</v>
      </c>
    </row>
    <row r="167">
      <c r="A167" t="str">
        <v>43711.64583</v>
      </c>
      <c r="B167" t="str">
        <v>114.52</v>
      </c>
      <c r="C167">
        <v>120.77991935483877</v>
      </c>
      <c r="D167">
        <v>1.0546622367694618</v>
      </c>
    </row>
    <row r="168">
      <c r="A168" t="str">
        <v>43712.64583</v>
      </c>
      <c r="B168" t="str">
        <v>114.89</v>
      </c>
      <c r="C168">
        <v>120.79225806451618</v>
      </c>
      <c r="D168">
        <v>1.0513731226783547</v>
      </c>
    </row>
    <row r="169">
      <c r="A169" t="str">
        <v>43713.64583</v>
      </c>
      <c r="B169" t="str">
        <v>114.98</v>
      </c>
      <c r="C169">
        <v>120.80250000000005</v>
      </c>
      <c r="D169">
        <v>1.0506392416072365</v>
      </c>
    </row>
    <row r="170">
      <c r="A170" t="str">
        <v>43714.64583</v>
      </c>
      <c r="B170" t="str">
        <v>115.97</v>
      </c>
      <c r="C170">
        <v>120.8112096774194</v>
      </c>
      <c r="D170">
        <v>1.0417453623990636</v>
      </c>
    </row>
    <row r="171">
      <c r="A171" t="str">
        <v>43717.64583</v>
      </c>
      <c r="B171" t="str">
        <v>116.43</v>
      </c>
      <c r="C171">
        <v>120.8179838709678</v>
      </c>
      <c r="D171">
        <v>1.0376877426004276</v>
      </c>
    </row>
    <row r="172">
      <c r="A172" t="str">
        <v>43719.64583</v>
      </c>
      <c r="B172" t="str">
        <v>116.78</v>
      </c>
      <c r="C172">
        <v>120.8262903225807</v>
      </c>
      <c r="D172">
        <v>1.0346488296162075</v>
      </c>
    </row>
    <row r="173">
      <c r="A173" t="str">
        <v>43720.64583</v>
      </c>
      <c r="B173" t="str">
        <v>116.44</v>
      </c>
      <c r="C173">
        <v>120.8312903225807</v>
      </c>
      <c r="D173">
        <v>1.0377129021176632</v>
      </c>
    </row>
    <row r="174">
      <c r="A174" t="str">
        <v>43721.64583</v>
      </c>
      <c r="B174" t="str">
        <v>117.31</v>
      </c>
      <c r="C174">
        <v>120.83193548387102</v>
      </c>
      <c r="D174">
        <v>1.0300224659779305</v>
      </c>
    </row>
    <row r="175">
      <c r="A175" t="str">
        <v>43724.64583</v>
      </c>
      <c r="B175" t="str">
        <v>116.4</v>
      </c>
      <c r="C175">
        <v>120.81524193548393</v>
      </c>
      <c r="D175">
        <v>1.0379316317481437</v>
      </c>
    </row>
    <row r="176">
      <c r="A176" t="str">
        <v>43725.64583</v>
      </c>
      <c r="B176" t="str">
        <v>114.66</v>
      </c>
      <c r="C176">
        <v>120.78169354838715</v>
      </c>
      <c r="D176">
        <v>1.0533899664084</v>
      </c>
    </row>
    <row r="177">
      <c r="A177" t="str">
        <v>43726.64583</v>
      </c>
      <c r="B177" t="str">
        <v>114.82</v>
      </c>
      <c r="C177">
        <v>120.75016129032264</v>
      </c>
      <c r="D177">
        <v>1.051647459417546</v>
      </c>
    </row>
    <row r="178">
      <c r="A178" t="str">
        <v>43727.64583</v>
      </c>
      <c r="B178" t="str">
        <v>113.52</v>
      </c>
      <c r="C178">
        <v>120.69879032258072</v>
      </c>
      <c r="D178">
        <v>1.0632381106640303</v>
      </c>
    </row>
    <row r="179">
      <c r="A179" t="str">
        <v>43728.64583</v>
      </c>
      <c r="B179" t="str">
        <v>119.55</v>
      </c>
      <c r="C179">
        <v>120.69524193548393</v>
      </c>
      <c r="D179">
        <v>1.0095796063193971</v>
      </c>
    </row>
    <row r="180">
      <c r="A180" t="str">
        <v>43731.64583</v>
      </c>
      <c r="B180" t="str">
        <v>123</v>
      </c>
      <c r="C180">
        <v>120.71346774193555</v>
      </c>
      <c r="D180">
        <v>0.9814103068450044</v>
      </c>
    </row>
    <row r="181">
      <c r="A181" t="str">
        <v>43732.64583</v>
      </c>
      <c r="B181" t="str">
        <v>122.69</v>
      </c>
      <c r="C181">
        <v>120.7297580645162</v>
      </c>
      <c r="D181">
        <v>0.9840228059704639</v>
      </c>
    </row>
    <row r="182">
      <c r="A182" t="str">
        <v>43733.64583</v>
      </c>
      <c r="B182" t="str">
        <v>121.36</v>
      </c>
      <c r="C182">
        <v>120.74088709677427</v>
      </c>
      <c r="D182">
        <v>0.9948985423267491</v>
      </c>
    </row>
    <row r="183">
      <c r="A183" t="str">
        <v>43734.64583</v>
      </c>
      <c r="B183" t="str">
        <v>122.76</v>
      </c>
      <c r="C183">
        <v>120.77274193548395</v>
      </c>
      <c r="D183">
        <v>0.9838118437233948</v>
      </c>
    </row>
    <row r="184">
      <c r="A184" t="str">
        <v>43735.64583</v>
      </c>
      <c r="B184" t="str">
        <v>122.09</v>
      </c>
      <c r="C184">
        <v>120.78645161290332</v>
      </c>
      <c r="D184">
        <v>0.9893230535908208</v>
      </c>
    </row>
    <row r="185">
      <c r="A185" t="str">
        <v>43738.64583</v>
      </c>
      <c r="B185" t="str">
        <v>121.57</v>
      </c>
      <c r="C185">
        <v>120.79830645161299</v>
      </c>
      <c r="D185">
        <v>0.9936522698989306</v>
      </c>
    </row>
    <row r="186">
      <c r="A186" t="str">
        <v>43739.64583</v>
      </c>
      <c r="B186" t="str">
        <v>120.5</v>
      </c>
      <c r="C186">
        <v>120.79443548387106</v>
      </c>
      <c r="D186">
        <v>1.00244344799893</v>
      </c>
    </row>
    <row r="187">
      <c r="A187" t="str">
        <v>43741.64583</v>
      </c>
      <c r="B187" t="str">
        <v>119.84</v>
      </c>
      <c r="C187">
        <v>120.7765322580646</v>
      </c>
      <c r="D187">
        <v>1.0078148552909263</v>
      </c>
    </row>
    <row r="188">
      <c r="A188" t="str">
        <v>43742.64583</v>
      </c>
      <c r="B188" t="str">
        <v>118.22</v>
      </c>
      <c r="C188">
        <v>120.74540322580654</v>
      </c>
      <c r="D188">
        <v>1.0213618949907506</v>
      </c>
    </row>
    <row r="189">
      <c r="A189" t="str">
        <v>43745.64583</v>
      </c>
      <c r="B189" t="str">
        <v>117.57</v>
      </c>
      <c r="C189">
        <v>120.70540322580653</v>
      </c>
      <c r="D189">
        <v>1.0266683952182236</v>
      </c>
    </row>
    <row r="190">
      <c r="A190" t="str">
        <v>43747.64583</v>
      </c>
      <c r="B190" t="str">
        <v>119.43</v>
      </c>
      <c r="C190">
        <v>120.68346774193557</v>
      </c>
      <c r="D190">
        <v>1.0104954177504444</v>
      </c>
    </row>
    <row r="191">
      <c r="A191" t="str">
        <v>43748.64583</v>
      </c>
      <c r="B191" t="str">
        <v>118.54</v>
      </c>
      <c r="C191">
        <v>120.65709677419365</v>
      </c>
      <c r="D191">
        <v>1.0178597669494993</v>
      </c>
    </row>
    <row r="192">
      <c r="A192" t="str">
        <v>43749.64583</v>
      </c>
      <c r="B192" t="str">
        <v>119.74</v>
      </c>
      <c r="C192">
        <v>120.63483870967751</v>
      </c>
      <c r="D192">
        <v>1.0074731811397821</v>
      </c>
    </row>
    <row r="193">
      <c r="A193" t="str">
        <v>43752.64583</v>
      </c>
      <c r="B193" t="str">
        <v>119.89</v>
      </c>
      <c r="C193">
        <v>120.6182258064517</v>
      </c>
      <c r="D193">
        <v>1.0060741163270641</v>
      </c>
    </row>
    <row r="194">
      <c r="A194" t="str">
        <v>43753.64583</v>
      </c>
      <c r="B194" t="str">
        <v>120.87</v>
      </c>
      <c r="C194">
        <v>120.60548387096783</v>
      </c>
      <c r="D194">
        <v>0.997811565077917</v>
      </c>
    </row>
    <row r="195">
      <c r="A195" t="str">
        <v>43754.64583</v>
      </c>
      <c r="B195" t="str">
        <v>120.95</v>
      </c>
      <c r="C195">
        <v>120.59975806451622</v>
      </c>
      <c r="D195">
        <v>0.9971042419554875</v>
      </c>
    </row>
    <row r="196">
      <c r="A196" t="str">
        <v>43755.64583</v>
      </c>
      <c r="B196" t="str">
        <v>122.48</v>
      </c>
      <c r="C196">
        <v>120.60612903225815</v>
      </c>
      <c r="D196">
        <v>0.9847005962790508</v>
      </c>
    </row>
    <row r="197">
      <c r="A197" t="str">
        <v>43756.64583</v>
      </c>
      <c r="B197" t="str">
        <v>123.46</v>
      </c>
      <c r="C197">
        <v>120.61459677419363</v>
      </c>
      <c r="D197">
        <v>0.976952833097308</v>
      </c>
    </row>
    <row r="198">
      <c r="A198" t="str">
        <v>43760.64583</v>
      </c>
      <c r="B198" t="str">
        <v>122.96</v>
      </c>
      <c r="C198">
        <v>120.61524193548395</v>
      </c>
      <c r="D198">
        <v>0.9809307249144759</v>
      </c>
    </row>
    <row r="199">
      <c r="A199" t="str">
        <v>43761.64583</v>
      </c>
      <c r="B199" t="str">
        <v>123</v>
      </c>
      <c r="C199">
        <v>120.60919354838718</v>
      </c>
      <c r="D199">
        <v>0.9805625491738795</v>
      </c>
    </row>
    <row r="200">
      <c r="A200" t="str">
        <v>43762.64583</v>
      </c>
      <c r="B200" t="str">
        <v>122.67</v>
      </c>
      <c r="C200">
        <v>120.60274193548396</v>
      </c>
      <c r="D200">
        <v>0.9831478106748509</v>
      </c>
    </row>
    <row r="201">
      <c r="A201" t="str">
        <v>43763.79167</v>
      </c>
      <c r="B201" t="str">
        <v>122.54</v>
      </c>
      <c r="C201">
        <v>120.60814516129041</v>
      </c>
      <c r="D201">
        <v>0.9842349042050792</v>
      </c>
    </row>
    <row r="202">
      <c r="A202" t="str">
        <v>43765.80903</v>
      </c>
      <c r="B202" t="str">
        <v>123.5</v>
      </c>
      <c r="C202">
        <v>120.62266129032267</v>
      </c>
      <c r="D202">
        <v>0.9767017108528151</v>
      </c>
    </row>
    <row r="203">
      <c r="A203" t="str">
        <v>43767.64583</v>
      </c>
      <c r="B203" t="str">
        <v>124.68</v>
      </c>
      <c r="C203">
        <v>120.63669354838717</v>
      </c>
      <c r="D203">
        <v>0.9675705289411868</v>
      </c>
    </row>
    <row r="204">
      <c r="A204" t="str">
        <v>43768.64583</v>
      </c>
      <c r="B204" t="str">
        <v>125.29</v>
      </c>
      <c r="C204">
        <v>120.65975806451621</v>
      </c>
      <c r="D204">
        <v>0.963043802893417</v>
      </c>
    </row>
    <row r="205">
      <c r="A205" t="str">
        <v>43769.64583</v>
      </c>
      <c r="B205" t="str">
        <v>125.5</v>
      </c>
      <c r="C205">
        <v>120.67677419354848</v>
      </c>
      <c r="D205">
        <v>0.9615679218609441</v>
      </c>
    </row>
    <row r="206">
      <c r="A206" t="str">
        <v>43770.64583</v>
      </c>
      <c r="B206" t="str">
        <v>126.14</v>
      </c>
      <c r="C206">
        <v>120.69879032258073</v>
      </c>
      <c r="D206">
        <v>0.9568637254049527</v>
      </c>
    </row>
    <row r="207">
      <c r="A207" t="str">
        <v>43773.64583</v>
      </c>
      <c r="B207" t="str">
        <v>126.34</v>
      </c>
      <c r="C207">
        <v>120.72427419354847</v>
      </c>
      <c r="D207">
        <v>0.95555069014998</v>
      </c>
    </row>
    <row r="208">
      <c r="A208" t="str">
        <v>43774.64583</v>
      </c>
      <c r="B208" t="str">
        <v>126.06</v>
      </c>
      <c r="C208">
        <v>120.7490322580646</v>
      </c>
      <c r="D208">
        <v>0.9578695244967841</v>
      </c>
    </row>
    <row r="209">
      <c r="A209" t="str">
        <v>43775.64583</v>
      </c>
      <c r="B209" t="str">
        <v>126.48</v>
      </c>
      <c r="C209">
        <v>120.7865322580646</v>
      </c>
      <c r="D209">
        <v>0.9549852329068991</v>
      </c>
    </row>
    <row r="210">
      <c r="A210" t="str">
        <v>43776.64583</v>
      </c>
      <c r="B210" t="str">
        <v>126.98</v>
      </c>
      <c r="C210">
        <v>120.83556451612911</v>
      </c>
      <c r="D210">
        <v>0.9516109979219491</v>
      </c>
    </row>
    <row r="211">
      <c r="A211" t="str">
        <v>43777.64583</v>
      </c>
      <c r="B211" t="str">
        <v>126.06</v>
      </c>
      <c r="C211">
        <v>120.88822580645169</v>
      </c>
      <c r="D211">
        <v>0.958973709395936</v>
      </c>
    </row>
    <row r="212">
      <c r="A212" t="str">
        <v>43780.64583</v>
      </c>
      <c r="B212" t="str">
        <v>126.49</v>
      </c>
      <c r="C212">
        <v>120.95298387096781</v>
      </c>
      <c r="D212">
        <v>0.9562256610875786</v>
      </c>
    </row>
    <row r="213">
      <c r="A213" t="str">
        <v>43782.64583</v>
      </c>
      <c r="B213" t="str">
        <v>125.7</v>
      </c>
      <c r="C213">
        <v>121.01104838709685</v>
      </c>
      <c r="D213">
        <v>0.9626972823158063</v>
      </c>
    </row>
    <row r="214">
      <c r="A214" t="str">
        <v>43783.64583</v>
      </c>
      <c r="B214" t="str">
        <v>125.55</v>
      </c>
      <c r="C214">
        <v>121.0782258064517</v>
      </c>
      <c r="D214">
        <v>0.9643825233488785</v>
      </c>
    </row>
    <row r="215">
      <c r="A215" t="str">
        <v>43784.64583</v>
      </c>
      <c r="B215" t="str">
        <v>126.04</v>
      </c>
      <c r="C215">
        <v>121.14419354838718</v>
      </c>
      <c r="D215">
        <v>0.9611567244397586</v>
      </c>
    </row>
    <row r="216">
      <c r="A216" t="str">
        <v>43787.64583</v>
      </c>
      <c r="B216" t="str">
        <v>125.73</v>
      </c>
      <c r="C216">
        <v>121.21056451612911</v>
      </c>
      <c r="D216">
        <v>0.9640544382098871</v>
      </c>
    </row>
    <row r="217">
      <c r="A217" t="str">
        <v>43788.64583</v>
      </c>
      <c r="B217" t="str">
        <v>126.4</v>
      </c>
      <c r="C217">
        <v>121.27782258064524</v>
      </c>
      <c r="D217">
        <v>0.95947644446713</v>
      </c>
    </row>
    <row r="218">
      <c r="A218" t="str">
        <v>43789.64583</v>
      </c>
      <c r="B218" t="str">
        <v>126.83</v>
      </c>
      <c r="C218">
        <v>121.33588709677427</v>
      </c>
      <c r="D218">
        <v>0.9566812827940887</v>
      </c>
    </row>
    <row r="219">
      <c r="A219" t="str">
        <v>43790.64583</v>
      </c>
      <c r="B219" t="str">
        <v>126.6</v>
      </c>
      <c r="C219">
        <v>121.3574193548388</v>
      </c>
      <c r="D219">
        <v>0.9585894103857725</v>
      </c>
    </row>
    <row r="220">
      <c r="A220" t="str">
        <v>43791.64583</v>
      </c>
      <c r="B220" t="str">
        <v>126.44</v>
      </c>
      <c r="C220">
        <v>121.38459677419364</v>
      </c>
      <c r="D220">
        <v>0.9600173740445559</v>
      </c>
    </row>
    <row r="221">
      <c r="A221" t="str">
        <v>43794.64583</v>
      </c>
      <c r="B221" t="str">
        <v>127.74</v>
      </c>
      <c r="C221">
        <v>121.42032258064526</v>
      </c>
      <c r="D221">
        <v>0.9505270281872966</v>
      </c>
    </row>
    <row r="222">
      <c r="A222" t="str">
        <v>43795.64583</v>
      </c>
      <c r="B222" t="str">
        <v>127.51</v>
      </c>
      <c r="C222">
        <v>121.4599193548388</v>
      </c>
      <c r="D222">
        <v>0.9525521085000298</v>
      </c>
    </row>
    <row r="223">
      <c r="A223" t="str">
        <v>43796.64583</v>
      </c>
      <c r="B223" t="str">
        <v>127.9</v>
      </c>
      <c r="C223">
        <v>121.48693548387106</v>
      </c>
      <c r="D223">
        <v>0.9498587606244805</v>
      </c>
    </row>
    <row r="224">
      <c r="A224" t="str">
        <v>43797.64583</v>
      </c>
      <c r="B224" t="str">
        <v>128.41</v>
      </c>
      <c r="C224">
        <v>121.51419354838718</v>
      </c>
      <c r="D224">
        <v>0.9462985246350533</v>
      </c>
    </row>
    <row r="225">
      <c r="A225" t="str">
        <v>43798.64583</v>
      </c>
      <c r="B225" t="str">
        <v>127.51</v>
      </c>
      <c r="C225">
        <v>121.53298387096783</v>
      </c>
      <c r="D225">
        <v>0.9531251185865252</v>
      </c>
    </row>
    <row r="226">
      <c r="A226" t="str">
        <v>43801.64583</v>
      </c>
      <c r="B226" t="str">
        <v>127.68</v>
      </c>
      <c r="C226">
        <v>121.5566129032259</v>
      </c>
      <c r="D226">
        <v>0.9520411411593507</v>
      </c>
    </row>
    <row r="227">
      <c r="A227" t="str">
        <v>43802.64583</v>
      </c>
      <c r="B227" t="str">
        <v>126.96</v>
      </c>
      <c r="C227">
        <v>121.56854838709687</v>
      </c>
      <c r="D227">
        <v>0.9575342500558985</v>
      </c>
    </row>
    <row r="228">
      <c r="A228" t="str">
        <v>43803.64583</v>
      </c>
      <c r="B228" t="str">
        <v>127.47</v>
      </c>
      <c r="C228">
        <v>121.5864516129033</v>
      </c>
      <c r="D228">
        <v>0.9538436621393528</v>
      </c>
    </row>
    <row r="229">
      <c r="A229" t="str">
        <v>43804.64583</v>
      </c>
      <c r="B229" t="str">
        <v>127.2</v>
      </c>
      <c r="C229">
        <v>121.58967741935493</v>
      </c>
      <c r="D229">
        <v>0.9558936904037337</v>
      </c>
    </row>
    <row r="230">
      <c r="A230" t="str">
        <v>43805.64583</v>
      </c>
      <c r="B230" t="str">
        <v>126.23</v>
      </c>
      <c r="C230">
        <v>121.58677419354848</v>
      </c>
      <c r="D230">
        <v>0.9632161466652022</v>
      </c>
    </row>
    <row r="231">
      <c r="A231" t="str">
        <v>43808.64583</v>
      </c>
      <c r="B231" t="str">
        <v>126.33</v>
      </c>
      <c r="C231">
        <v>121.60008064516138</v>
      </c>
      <c r="D231">
        <v>0.9625590172180906</v>
      </c>
    </row>
    <row r="232">
      <c r="A232" t="str">
        <v>43809.64583</v>
      </c>
      <c r="B232" t="str">
        <v>125.8</v>
      </c>
      <c r="C232">
        <v>121.6074193548388</v>
      </c>
      <c r="D232">
        <v>0.9666726498794818</v>
      </c>
    </row>
    <row r="233">
      <c r="A233" t="str">
        <v>43810.64583</v>
      </c>
      <c r="B233" t="str">
        <v>126.22</v>
      </c>
      <c r="C233">
        <v>121.61185483870976</v>
      </c>
      <c r="D233">
        <v>0.963491164939865</v>
      </c>
    </row>
    <row r="234">
      <c r="A234" t="str">
        <v>43811.64583</v>
      </c>
      <c r="B234" t="str">
        <v>127.11</v>
      </c>
      <c r="C234">
        <v>121.62387096774201</v>
      </c>
      <c r="D234">
        <v>0.9568395167000394</v>
      </c>
    </row>
    <row r="235">
      <c r="A235" t="str">
        <v>43812.64583</v>
      </c>
      <c r="B235" t="str">
        <v>127.91</v>
      </c>
      <c r="C235">
        <v>121.64677419354847</v>
      </c>
      <c r="D235">
        <v>0.9510341192521966</v>
      </c>
    </row>
    <row r="236">
      <c r="A236" t="str">
        <v>43815.64583</v>
      </c>
      <c r="B236" t="str">
        <v>127.53</v>
      </c>
      <c r="C236">
        <v>121.66379032258072</v>
      </c>
      <c r="D236">
        <v>0.9540013355491314</v>
      </c>
    </row>
    <row r="237">
      <c r="A237" t="str">
        <v>43816.64583</v>
      </c>
      <c r="B237" t="str">
        <v>128.62</v>
      </c>
      <c r="C237">
        <v>121.69685483870977</v>
      </c>
      <c r="D237">
        <v>0.9461736498111473</v>
      </c>
    </row>
    <row r="238">
      <c r="A238" t="str">
        <v>43817.64583</v>
      </c>
      <c r="B238" t="str">
        <v>129.25</v>
      </c>
      <c r="C238">
        <v>121.7466129032259</v>
      </c>
      <c r="D238">
        <v>0.9419467149185756</v>
      </c>
    </row>
    <row r="239">
      <c r="A239" t="str">
        <v>43818.64583</v>
      </c>
      <c r="B239" t="str">
        <v>130.2</v>
      </c>
      <c r="C239">
        <v>121.80354838709687</v>
      </c>
      <c r="D239">
        <v>0.9355111243248608</v>
      </c>
    </row>
    <row r="240">
      <c r="A240" t="str">
        <v>43819.64583</v>
      </c>
      <c r="B240" t="str">
        <v>130.34</v>
      </c>
      <c r="C240">
        <v>121.8625000000001</v>
      </c>
      <c r="D240">
        <v>0.9349585698941237</v>
      </c>
    </row>
    <row r="241">
      <c r="A241" t="str">
        <v>43822.64583</v>
      </c>
      <c r="B241" t="str">
        <v>129.93</v>
      </c>
      <c r="C241">
        <v>121.90637096774203</v>
      </c>
      <c r="D241">
        <v>0.9382465248036791</v>
      </c>
    </row>
    <row r="242">
      <c r="A242" t="str">
        <v>43823.64583</v>
      </c>
      <c r="B242" t="str">
        <v>129.45</v>
      </c>
      <c r="C242">
        <v>121.95290322580655</v>
      </c>
      <c r="D242">
        <v>0.9420849998131059</v>
      </c>
    </row>
    <row r="243">
      <c r="A243" t="str">
        <v>43825.64583</v>
      </c>
      <c r="B243" t="str">
        <v>128.69</v>
      </c>
      <c r="C243">
        <v>121.99548387096785</v>
      </c>
      <c r="D243">
        <v>0.947979515665303</v>
      </c>
    </row>
    <row r="244">
      <c r="A244" t="str">
        <v>43826.64583</v>
      </c>
      <c r="B244" t="str">
        <v>129.56</v>
      </c>
      <c r="C244">
        <v>122.03975806451623</v>
      </c>
      <c r="D244">
        <v>0.9419555268950003</v>
      </c>
    </row>
    <row r="245">
      <c r="A245" t="str">
        <v>43829.64583</v>
      </c>
      <c r="B245" t="str">
        <v>130.26</v>
      </c>
      <c r="C245">
        <v>122.08500000000011</v>
      </c>
      <c r="D245">
        <v>0.937240902809766</v>
      </c>
    </row>
    <row r="246">
      <c r="A246" t="str">
        <v>43830.64583</v>
      </c>
      <c r="B246" t="str">
        <v>129.15</v>
      </c>
      <c r="C246">
        <v>122.11991935483881</v>
      </c>
      <c r="D246">
        <v>0.9455665455272072</v>
      </c>
    </row>
    <row r="247">
      <c r="A247" t="str">
        <v>43831.64583</v>
      </c>
      <c r="B247" t="str">
        <v>129.42</v>
      </c>
      <c r="C247">
        <v>122.16129032258075</v>
      </c>
      <c r="D247">
        <v>0.9439135398128633</v>
      </c>
    </row>
    <row r="248">
      <c r="A248" t="str">
        <v>43832.64583</v>
      </c>
      <c r="B248" t="str">
        <v>130.14</v>
      </c>
      <c r="C248">
        <v>122.203306451613</v>
      </c>
      <c r="D248">
        <v>0.9390141881943523</v>
      </c>
    </row>
    <row r="249">
      <c r="A249" t="str">
        <v>43833.64583</v>
      </c>
      <c r="B249" t="str">
        <v>129.71</v>
      </c>
      <c r="C249">
        <v>122.23887096774203</v>
      </c>
      <c r="D249">
        <v>0.942401287238779</v>
      </c>
    </row>
    <row r="250">
      <c r="A250" t="str">
        <v>43836.64583</v>
      </c>
      <c r="B250" t="str">
        <v>127.37</v>
      </c>
      <c r="C250">
        <v>122.25411290322592</v>
      </c>
      <c r="D250">
        <v>0.9598344422016638</v>
      </c>
    </row>
    <row r="251">
      <c r="A251" t="str">
        <v>43837.64583</v>
      </c>
      <c r="B251" t="str">
        <v>127.76</v>
      </c>
      <c r="C251">
        <v>122.26798387096784</v>
      </c>
      <c r="D251">
        <v>0.9570130234108315</v>
      </c>
    </row>
    <row r="252">
      <c r="A252" t="str">
        <v>43838.64583</v>
      </c>
      <c r="B252" t="str">
        <v>127.56</v>
      </c>
      <c r="C252">
        <v>122.29177419354848</v>
      </c>
      <c r="D252">
        <v>0.9587000171962095</v>
      </c>
    </row>
    <row r="253">
      <c r="A253" t="str">
        <v>43839.64583</v>
      </c>
      <c r="B253" t="str">
        <v>129.34</v>
      </c>
      <c r="C253">
        <v>122.35145161290332</v>
      </c>
      <c r="D253">
        <v>0.9459676172329002</v>
      </c>
    </row>
    <row r="254">
      <c r="A254" t="str">
        <v>43840.64583</v>
      </c>
      <c r="B254" t="str">
        <v>129.61</v>
      </c>
      <c r="C254">
        <v>122.41443548387106</v>
      </c>
      <c r="D254">
        <v>0.9444829525798244</v>
      </c>
    </row>
    <row r="255">
      <c r="A255" t="str">
        <v>43843.64583</v>
      </c>
      <c r="B255" t="str">
        <v>130.41</v>
      </c>
      <c r="C255">
        <v>122.4875000000001</v>
      </c>
      <c r="D255">
        <v>0.9392492906985668</v>
      </c>
    </row>
    <row r="256">
      <c r="A256" t="str">
        <v>43844.64583</v>
      </c>
      <c r="B256" t="str">
        <v>131.01</v>
      </c>
      <c r="C256">
        <v>122.55854838709686</v>
      </c>
      <c r="D256">
        <v>0.9354900266170283</v>
      </c>
    </row>
    <row r="257">
      <c r="A257" t="str">
        <v>43845.64583</v>
      </c>
      <c r="B257" t="str">
        <v>131.01</v>
      </c>
      <c r="C257">
        <v>122.63145161290332</v>
      </c>
      <c r="D257">
        <v>0.9360464973124443</v>
      </c>
    </row>
    <row r="258">
      <c r="A258" t="str">
        <v>43846.64583</v>
      </c>
      <c r="B258" t="str">
        <v>130.91</v>
      </c>
      <c r="C258">
        <v>122.70153225806462</v>
      </c>
      <c r="D258">
        <v>0.9372968624097825</v>
      </c>
    </row>
    <row r="259">
      <c r="A259" t="str">
        <v>43847.64583</v>
      </c>
      <c r="B259" t="str">
        <v>131.19</v>
      </c>
      <c r="C259">
        <v>122.76798387096784</v>
      </c>
      <c r="D259">
        <v>0.9358029108237506</v>
      </c>
    </row>
    <row r="260">
      <c r="A260" t="str">
        <v>43850.64583</v>
      </c>
      <c r="B260" t="str">
        <v>129.78</v>
      </c>
      <c r="C260">
        <v>122.82048387096785</v>
      </c>
      <c r="D260">
        <v>0.9463745097161954</v>
      </c>
    </row>
    <row r="261">
      <c r="A261" t="str">
        <v>43851.64583</v>
      </c>
      <c r="B261" t="str">
        <v>129.27</v>
      </c>
      <c r="C261">
        <v>122.87459677419366</v>
      </c>
      <c r="D261">
        <v>0.9505267794089398</v>
      </c>
    </row>
    <row r="262">
      <c r="A262" t="str">
        <v>43852.64583</v>
      </c>
      <c r="B262" t="str">
        <v>128.53</v>
      </c>
      <c r="C262">
        <v>122.9375806451614</v>
      </c>
      <c r="D262">
        <v>0.9564893849308442</v>
      </c>
    </row>
    <row r="263">
      <c r="A263" t="str">
        <v>43853.64583</v>
      </c>
      <c r="B263" t="str">
        <v>129.31</v>
      </c>
      <c r="C263">
        <v>123.0134677419356</v>
      </c>
      <c r="D263">
        <v>0.9513066873554682</v>
      </c>
    </row>
    <row r="264">
      <c r="A264" t="str">
        <v>43854.64583</v>
      </c>
      <c r="B264" t="str">
        <v>130.11</v>
      </c>
      <c r="C264">
        <v>123.09750000000012</v>
      </c>
      <c r="D264">
        <v>0.9461032972100539</v>
      </c>
    </row>
    <row r="265">
      <c r="A265" t="str">
        <v>43857.64583</v>
      </c>
      <c r="B265" t="str">
        <v>128.73</v>
      </c>
      <c r="C265">
        <v>123.17483870967754</v>
      </c>
      <c r="D265">
        <v>0.9568464127218018</v>
      </c>
    </row>
    <row r="266">
      <c r="A266" t="str">
        <v>43858.64583</v>
      </c>
      <c r="B266" t="str">
        <v>128.1</v>
      </c>
      <c r="C266">
        <v>123.24830645161303</v>
      </c>
      <c r="D266">
        <v>0.9621257334239893</v>
      </c>
    </row>
    <row r="267">
      <c r="A267" t="str">
        <v>43859.64583</v>
      </c>
      <c r="B267" t="str">
        <v>128.76</v>
      </c>
      <c r="C267">
        <v>123.3244354838711</v>
      </c>
      <c r="D267">
        <v>0.957785301987194</v>
      </c>
    </row>
    <row r="268">
      <c r="A268" t="str">
        <v>43860.64583</v>
      </c>
      <c r="B268" t="str">
        <v>127.74</v>
      </c>
      <c r="C268">
        <v>123.40008064516141</v>
      </c>
      <c r="D268">
        <v>0.9660253690712495</v>
      </c>
    </row>
    <row r="269">
      <c r="A269" t="str">
        <v>43861.64583</v>
      </c>
      <c r="B269" t="str">
        <v>127.17</v>
      </c>
      <c r="C269">
        <v>123.48008064516141</v>
      </c>
      <c r="D269">
        <v>0.9709843567284847</v>
      </c>
    </row>
    <row r="270">
      <c r="A270" t="str">
        <v>43862.70833</v>
      </c>
      <c r="B270" t="str">
        <v>124.09</v>
      </c>
      <c r="C270">
        <v>123.53258064516142</v>
      </c>
      <c r="D270">
        <v>0.995507942986231</v>
      </c>
    </row>
    <row r="271">
      <c r="A271" t="str">
        <v>43864.64583</v>
      </c>
      <c r="B271" t="str">
        <v>124.42</v>
      </c>
      <c r="C271">
        <v>123.59830645161303</v>
      </c>
      <c r="D271">
        <v>0.9933958081627795</v>
      </c>
    </row>
    <row r="272">
      <c r="A272" t="str">
        <v>43865.64583</v>
      </c>
      <c r="B272" t="str">
        <v>126.75</v>
      </c>
      <c r="C272">
        <v>123.68225806451625</v>
      </c>
      <c r="D272">
        <v>0.9757969078068343</v>
      </c>
    </row>
    <row r="273">
      <c r="A273" t="str">
        <v>43866.64583</v>
      </c>
      <c r="B273" t="str">
        <v>127.91</v>
      </c>
      <c r="C273">
        <v>123.7851612903227</v>
      </c>
      <c r="D273">
        <v>0.9677520232219741</v>
      </c>
    </row>
    <row r="274">
      <c r="A274" t="str">
        <v>43867.64583</v>
      </c>
      <c r="B274" t="str">
        <v>128.94</v>
      </c>
      <c r="C274">
        <v>123.89056451612915</v>
      </c>
      <c r="D274">
        <v>0.9608388747954797</v>
      </c>
    </row>
    <row r="275">
      <c r="A275" t="str">
        <v>43868.64583</v>
      </c>
      <c r="B275" t="str">
        <v>128.19</v>
      </c>
      <c r="C275">
        <v>123.99766129032271</v>
      </c>
      <c r="D275">
        <v>0.9672958989805969</v>
      </c>
    </row>
    <row r="276">
      <c r="A276" t="str">
        <v>43871.64583</v>
      </c>
      <c r="B276" t="str">
        <v>127.91</v>
      </c>
      <c r="C276">
        <v>124.08612903225819</v>
      </c>
      <c r="D276">
        <v>0.970104988134299</v>
      </c>
    </row>
    <row r="277">
      <c r="A277" t="str">
        <v>43872.64583</v>
      </c>
      <c r="B277" t="str">
        <v>128.3</v>
      </c>
      <c r="C277">
        <v>124.17225806451624</v>
      </c>
      <c r="D277">
        <v>0.9678274206119738</v>
      </c>
    </row>
    <row r="278">
      <c r="A278" t="str">
        <v>43873.64583</v>
      </c>
      <c r="B278" t="str">
        <v>129.19</v>
      </c>
      <c r="C278">
        <v>124.28056451612915</v>
      </c>
      <c r="D278">
        <v>0.9619983320390831</v>
      </c>
    </row>
    <row r="279">
      <c r="A279" t="str">
        <v>43874.64583</v>
      </c>
      <c r="B279" t="str">
        <v>129.3</v>
      </c>
      <c r="C279">
        <v>124.38209677419366</v>
      </c>
      <c r="D279">
        <v>0.9619651722675456</v>
      </c>
    </row>
    <row r="280">
      <c r="A280" t="str">
        <v>43875.64583</v>
      </c>
      <c r="B280" t="str">
        <v>128.38</v>
      </c>
      <c r="C280">
        <v>124.47379032258075</v>
      </c>
      <c r="D280">
        <v>0.9695730668529425</v>
      </c>
    </row>
    <row r="281">
      <c r="A281" t="str">
        <v>43878.64583</v>
      </c>
      <c r="B281" t="str">
        <v>127.84</v>
      </c>
      <c r="C281">
        <v>124.5601612903227</v>
      </c>
      <c r="D281">
        <v>0.9743441903185442</v>
      </c>
    </row>
    <row r="282">
      <c r="A282" t="str">
        <v>43879.64583</v>
      </c>
      <c r="B282" t="str">
        <v>127.34</v>
      </c>
      <c r="C282">
        <v>124.64588709677432</v>
      </c>
      <c r="D282">
        <v>0.9788431529509527</v>
      </c>
    </row>
    <row r="283">
      <c r="A283" t="str">
        <v>43880.64583</v>
      </c>
      <c r="B283" t="str">
        <v>128.59</v>
      </c>
      <c r="C283">
        <v>124.75000000000011</v>
      </c>
      <c r="D283">
        <v>0.9701376467843542</v>
      </c>
    </row>
    <row r="284">
      <c r="A284" t="str">
        <v>43881.64583</v>
      </c>
      <c r="B284" t="str">
        <v>128.36</v>
      </c>
      <c r="C284">
        <v>124.8668548387098</v>
      </c>
      <c r="D284">
        <v>0.9727863418409924</v>
      </c>
    </row>
    <row r="285">
      <c r="A285" t="str">
        <v>43885.64583</v>
      </c>
      <c r="B285" t="str">
        <v>125.73</v>
      </c>
      <c r="C285">
        <v>124.95548387096785</v>
      </c>
      <c r="D285">
        <v>0.993839846265552</v>
      </c>
    </row>
    <row r="286">
      <c r="A286" t="str">
        <v>43886.64583</v>
      </c>
      <c r="B286" t="str">
        <v>125.34</v>
      </c>
      <c r="C286">
        <v>125.02201612903237</v>
      </c>
      <c r="D286">
        <v>0.9974630295917692</v>
      </c>
    </row>
    <row r="287">
      <c r="A287" t="str">
        <v>43887.64583</v>
      </c>
      <c r="B287" t="str">
        <v>124.04</v>
      </c>
      <c r="C287">
        <v>125.0751612903227</v>
      </c>
      <c r="D287">
        <v>1.0083453828629692</v>
      </c>
    </row>
    <row r="288">
      <c r="A288" t="str">
        <v>43888.64583</v>
      </c>
      <c r="B288" t="str">
        <v>123.64</v>
      </c>
      <c r="C288">
        <v>125.12983870967753</v>
      </c>
      <c r="D288">
        <v>1.0120498116279322</v>
      </c>
    </row>
    <row r="289">
      <c r="A289" t="str">
        <v>43889.64583</v>
      </c>
      <c r="B289" t="str">
        <v>119.29</v>
      </c>
      <c r="C289">
        <v>125.15540322580655</v>
      </c>
      <c r="D289">
        <v>1.0491692784458593</v>
      </c>
    </row>
    <row r="290">
      <c r="A290" t="str">
        <v>43892.64583</v>
      </c>
      <c r="B290" t="str">
        <v>118.39</v>
      </c>
      <c r="C290">
        <v>125.16975806451623</v>
      </c>
      <c r="D290">
        <v>1.0572663068208146</v>
      </c>
    </row>
    <row r="291">
      <c r="A291" t="str">
        <v>43893.64583</v>
      </c>
      <c r="B291" t="str">
        <v>120.4</v>
      </c>
      <c r="C291">
        <v>125.21717741935493</v>
      </c>
      <c r="D291">
        <v>1.0400097792305225</v>
      </c>
    </row>
    <row r="292">
      <c r="A292" t="str">
        <v>43894.64583</v>
      </c>
      <c r="B292" t="str">
        <v>119.52</v>
      </c>
      <c r="C292">
        <v>125.25451612903235</v>
      </c>
      <c r="D292">
        <v>1.0479795526190794</v>
      </c>
    </row>
    <row r="293">
      <c r="A293" t="str">
        <v>43895.64583</v>
      </c>
      <c r="B293" t="str">
        <v>119.75</v>
      </c>
      <c r="C293">
        <v>125.29298387096784</v>
      </c>
      <c r="D293">
        <v>1.0462879655195645</v>
      </c>
    </row>
    <row r="294">
      <c r="A294" t="str">
        <v>43896.64583</v>
      </c>
      <c r="B294" t="str">
        <v>117.18</v>
      </c>
      <c r="C294">
        <v>125.30274193548398</v>
      </c>
      <c r="D294">
        <v>1.0693185009001875</v>
      </c>
    </row>
    <row r="295">
      <c r="A295" t="str">
        <v>43899.64583</v>
      </c>
      <c r="B295" t="str">
        <v>111.62</v>
      </c>
      <c r="C295">
        <v>125.26395161290334</v>
      </c>
      <c r="D295">
        <v>1.122235724896106</v>
      </c>
    </row>
    <row r="296">
      <c r="A296" t="str">
        <v>43901.64583</v>
      </c>
      <c r="B296" t="str">
        <v>111.31</v>
      </c>
      <c r="C296">
        <v>125.21983870967752</v>
      </c>
      <c r="D296">
        <v>1.1249648612853969</v>
      </c>
    </row>
    <row r="297">
      <c r="A297" t="str">
        <v>43902.64583</v>
      </c>
      <c r="B297" t="str">
        <v>102.99</v>
      </c>
      <c r="C297">
        <v>125.11137096774203</v>
      </c>
      <c r="D297">
        <v>1.2147914454582196</v>
      </c>
    </row>
    <row r="298">
      <c r="A298" t="str">
        <v>43903.64583</v>
      </c>
      <c r="B298" t="str">
        <v>106.36</v>
      </c>
      <c r="C298">
        <v>125.02306451612914</v>
      </c>
      <c r="D298">
        <v>1.1754707081245688</v>
      </c>
    </row>
    <row r="299">
      <c r="A299" t="str">
        <v>43906.64583</v>
      </c>
      <c r="B299" t="str">
        <v>102.37</v>
      </c>
      <c r="C299">
        <v>124.90991935483882</v>
      </c>
      <c r="D299">
        <v>1.2201809060744242</v>
      </c>
    </row>
    <row r="300">
      <c r="A300" t="str">
        <v>43907.64583</v>
      </c>
      <c r="B300" t="str">
        <v>99.2</v>
      </c>
      <c r="C300">
        <v>124.785241935484</v>
      </c>
      <c r="D300">
        <v>1.257915745317379</v>
      </c>
    </row>
    <row r="301">
      <c r="A301" t="str">
        <v>43908.64583</v>
      </c>
      <c r="B301" t="str">
        <v>96.08</v>
      </c>
      <c r="C301">
        <v>124.63411290322593</v>
      </c>
      <c r="D301">
        <v>1.2971910168945247</v>
      </c>
    </row>
    <row r="302">
      <c r="A302" t="str">
        <v>43909.64583</v>
      </c>
      <c r="B302" t="str">
        <v>89.47</v>
      </c>
      <c r="C302">
        <v>124.44016129032269</v>
      </c>
      <c r="D302">
        <v>1.390859073324273</v>
      </c>
    </row>
    <row r="303">
      <c r="A303" t="str">
        <v>43910.64583</v>
      </c>
      <c r="B303" t="str">
        <v>92.97</v>
      </c>
      <c r="C303">
        <v>124.22580645161302</v>
      </c>
      <c r="D303">
        <v>1.3361923894978276</v>
      </c>
    </row>
    <row r="304">
      <c r="A304" t="str">
        <v>43913.64583</v>
      </c>
      <c r="B304" t="str">
        <v>83.52</v>
      </c>
      <c r="C304">
        <v>123.90741935483884</v>
      </c>
      <c r="D304">
        <v>1.4835658447657907</v>
      </c>
    </row>
    <row r="305">
      <c r="A305" t="str">
        <v>43914.64583</v>
      </c>
      <c r="B305" t="str">
        <v>85</v>
      </c>
      <c r="C305">
        <v>123.6034677419356</v>
      </c>
      <c r="D305">
        <v>1.4541584440227717</v>
      </c>
    </row>
    <row r="306">
      <c r="A306" t="str">
        <v>43915.64583</v>
      </c>
      <c r="B306" t="str">
        <v>89.46</v>
      </c>
      <c r="C306">
        <v>123.34620967741947</v>
      </c>
      <c r="D306">
        <v>1.3787861578070588</v>
      </c>
    </row>
    <row r="307">
      <c r="A307" t="str">
        <v>43916.64583</v>
      </c>
      <c r="B307" t="str">
        <v>92.68</v>
      </c>
      <c r="C307">
        <v>123.10362903225817</v>
      </c>
      <c r="D307">
        <v>1.3282653110947147</v>
      </c>
    </row>
    <row r="308">
      <c r="A308" t="str">
        <v>43917.64583</v>
      </c>
      <c r="B308" t="str">
        <v>91.26</v>
      </c>
      <c r="C308">
        <v>122.8550000000001</v>
      </c>
      <c r="D308">
        <v>1.3462086346701743</v>
      </c>
    </row>
    <row r="309">
      <c r="A309" t="str">
        <v>43920.64583</v>
      </c>
      <c r="B309" t="str">
        <v>89.17</v>
      </c>
      <c r="C309">
        <v>122.59370967741947</v>
      </c>
      <c r="D309">
        <v>1.3748313297905066</v>
      </c>
    </row>
    <row r="310">
      <c r="A310" t="str">
        <v>43921.64583</v>
      </c>
      <c r="B310" t="str">
        <v>91.94</v>
      </c>
      <c r="C310">
        <v>122.3633870967743</v>
      </c>
      <c r="D310">
        <v>1.3309047976590636</v>
      </c>
    </row>
    <row r="311">
      <c r="A311" t="str">
        <v>43922.64583</v>
      </c>
      <c r="B311" t="str">
        <v>89.35</v>
      </c>
      <c r="C311">
        <v>122.11750000000012</v>
      </c>
      <c r="D311">
        <v>1.366731952993846</v>
      </c>
    </row>
    <row r="312">
      <c r="A312" t="str">
        <v>43924.64583</v>
      </c>
      <c r="B312" t="str">
        <v>86.59</v>
      </c>
      <c r="C312">
        <v>121.86241935483883</v>
      </c>
      <c r="D312">
        <v>1.40734980199606</v>
      </c>
    </row>
    <row r="313">
      <c r="A313" t="str">
        <v>43928.64583</v>
      </c>
      <c r="B313" t="str">
        <v>92.41</v>
      </c>
      <c r="C313">
        <v>121.65951612903238</v>
      </c>
      <c r="D313">
        <v>1.3165189495620861</v>
      </c>
    </row>
    <row r="314">
      <c r="A314" t="str">
        <v>43929.64583</v>
      </c>
      <c r="B314" t="str">
        <v>92.82</v>
      </c>
      <c r="C314">
        <v>121.44491935483883</v>
      </c>
      <c r="D314">
        <v>1.308391718970468</v>
      </c>
    </row>
    <row r="315">
      <c r="A315" t="str">
        <v>43930.64583</v>
      </c>
      <c r="B315" t="str">
        <v>96.23</v>
      </c>
      <c r="C315">
        <v>121.26500000000011</v>
      </c>
      <c r="D315">
        <v>1.2601579548997206</v>
      </c>
    </row>
    <row r="316">
      <c r="A316" t="str">
        <v>43934.64583</v>
      </c>
      <c r="B316" t="str">
        <v>95.62</v>
      </c>
      <c r="C316">
        <v>121.07048387096786</v>
      </c>
      <c r="D316">
        <v>1.2661627679457002</v>
      </c>
    </row>
    <row r="317">
      <c r="A317" t="str">
        <v>43936.64583</v>
      </c>
      <c r="B317" t="str">
        <v>95.2</v>
      </c>
      <c r="C317">
        <v>120.87137096774207</v>
      </c>
      <c r="D317">
        <v>1.2696572580645176</v>
      </c>
    </row>
    <row r="318">
      <c r="A318" t="str">
        <v>43937.64583</v>
      </c>
      <c r="B318" t="str">
        <v>95.68</v>
      </c>
      <c r="C318">
        <v>120.66822580645173</v>
      </c>
      <c r="D318">
        <v>1.2611645673751226</v>
      </c>
    </row>
    <row r="319">
      <c r="A319" t="str">
        <v>43938.64583</v>
      </c>
      <c r="B319" t="str">
        <v>98.21</v>
      </c>
      <c r="C319">
        <v>120.48483870967753</v>
      </c>
      <c r="D319">
        <v>1.226808254858747</v>
      </c>
    </row>
    <row r="320">
      <c r="A320" t="str">
        <v>43941.64583</v>
      </c>
      <c r="B320" t="str">
        <v>97.99</v>
      </c>
      <c r="C320">
        <v>120.28733870967753</v>
      </c>
      <c r="D320">
        <v>1.2275470834746152</v>
      </c>
    </row>
    <row r="321">
      <c r="A321" t="str">
        <v>43942.64583</v>
      </c>
      <c r="B321" t="str">
        <v>95.6</v>
      </c>
      <c r="C321">
        <v>120.06266129032271</v>
      </c>
      <c r="D321">
        <v>1.255885578350656</v>
      </c>
    </row>
    <row r="322">
      <c r="A322" t="str">
        <v>43943.64583</v>
      </c>
      <c r="B322" t="str">
        <v>97.38</v>
      </c>
      <c r="C322">
        <v>119.85637096774205</v>
      </c>
      <c r="D322">
        <v>1.2308109567441163</v>
      </c>
    </row>
    <row r="323">
      <c r="A323" t="str">
        <v>43944.64583</v>
      </c>
      <c r="B323" t="str">
        <v>98.62</v>
      </c>
      <c r="C323">
        <v>119.65975806451625</v>
      </c>
      <c r="D323">
        <v>1.2133416960506616</v>
      </c>
    </row>
    <row r="324">
      <c r="A324" t="str">
        <v>43945.64583</v>
      </c>
      <c r="B324" t="str">
        <v>97.1</v>
      </c>
      <c r="C324">
        <v>119.4535483870969</v>
      </c>
      <c r="D324">
        <v>1.2302116208763842</v>
      </c>
    </row>
    <row r="325">
      <c r="A325" t="str">
        <v>43948.64583</v>
      </c>
      <c r="B325" t="str">
        <v>98.43</v>
      </c>
      <c r="C325">
        <v>119.25911290322593</v>
      </c>
      <c r="D325">
        <v>1.2116134603599098</v>
      </c>
    </row>
    <row r="326">
      <c r="A326" t="str">
        <v>43949.64583</v>
      </c>
      <c r="B326" t="str">
        <v>99.35</v>
      </c>
      <c r="C326">
        <v>119.0643548387098</v>
      </c>
      <c r="D326">
        <v>1.1984333652612966</v>
      </c>
    </row>
    <row r="327">
      <c r="A327" t="str">
        <v>43950.64583</v>
      </c>
      <c r="B327" t="str">
        <v>101.12</v>
      </c>
      <c r="C327">
        <v>118.8743548387098</v>
      </c>
      <c r="D327">
        <v>1.1755770850347094</v>
      </c>
    </row>
    <row r="328">
      <c r="A328" t="str">
        <v>43951.64583</v>
      </c>
      <c r="B328" t="str">
        <v>104.18</v>
      </c>
      <c r="C328">
        <v>118.70411290322593</v>
      </c>
      <c r="D328">
        <v>1.1394136389251865</v>
      </c>
    </row>
    <row r="329">
      <c r="A329" t="str">
        <v>43955.64583</v>
      </c>
      <c r="B329" t="str">
        <v>98.8</v>
      </c>
      <c r="C329">
        <v>118.48879032258077</v>
      </c>
      <c r="D329">
        <v>1.1992792542771333</v>
      </c>
    </row>
    <row r="330">
      <c r="A330" t="str">
        <v>43956.64583</v>
      </c>
      <c r="B330" t="str">
        <v>97.65</v>
      </c>
      <c r="C330">
        <v>118.25903225806464</v>
      </c>
      <c r="D330">
        <v>1.2110499975224231</v>
      </c>
    </row>
    <row r="331">
      <c r="A331" t="str">
        <v>43957.64583</v>
      </c>
      <c r="B331" t="str">
        <v>98.5</v>
      </c>
      <c r="C331">
        <v>118.03451612903238</v>
      </c>
      <c r="D331">
        <v>1.1983199607008364</v>
      </c>
    </row>
    <row r="332">
      <c r="A332" t="str">
        <v>43958.64583</v>
      </c>
      <c r="B332" t="str">
        <v>97.6</v>
      </c>
      <c r="C332">
        <v>117.80500000000013</v>
      </c>
      <c r="D332">
        <v>1.2070184426229522</v>
      </c>
    </row>
    <row r="333">
      <c r="A333" t="str">
        <v>43959.64583</v>
      </c>
      <c r="B333" t="str">
        <v>98.12</v>
      </c>
      <c r="C333">
        <v>117.57629032258079</v>
      </c>
      <c r="D333">
        <v>1.1982907696960945</v>
      </c>
    </row>
    <row r="334">
      <c r="A334" t="str">
        <v>43962.64583</v>
      </c>
      <c r="B334" t="str">
        <v>98.21</v>
      </c>
      <c r="C334">
        <v>117.34427419354853</v>
      </c>
      <c r="D334">
        <v>1.1948302025613333</v>
      </c>
    </row>
    <row r="335">
      <c r="A335" t="str">
        <v>43963.64583</v>
      </c>
      <c r="B335" t="str">
        <v>97.96</v>
      </c>
      <c r="C335">
        <v>117.11766129032272</v>
      </c>
      <c r="D335">
        <v>1.1955661626206893</v>
      </c>
    </row>
    <row r="336">
      <c r="A336" t="str">
        <v>43964.64583</v>
      </c>
      <c r="B336" t="str">
        <v>99.69</v>
      </c>
      <c r="C336">
        <v>116.90153225806465</v>
      </c>
      <c r="D336">
        <v>1.1726505392523288</v>
      </c>
    </row>
    <row r="337">
      <c r="A337" t="str">
        <v>43965.64583</v>
      </c>
      <c r="B337" t="str">
        <v>97.42</v>
      </c>
      <c r="C337">
        <v>116.67346774193562</v>
      </c>
      <c r="D337">
        <v>1.1976336249428825</v>
      </c>
    </row>
    <row r="338">
      <c r="A338" t="str">
        <v>43966.64583</v>
      </c>
      <c r="B338" t="str">
        <v>97.08</v>
      </c>
      <c r="C338">
        <v>116.44387096774207</v>
      </c>
      <c r="D338">
        <v>1.1994630301580353</v>
      </c>
    </row>
    <row r="339">
      <c r="A339" t="str">
        <v>43969.64583</v>
      </c>
      <c r="B339" t="str">
        <v>93.93</v>
      </c>
      <c r="C339">
        <v>116.18491935483884</v>
      </c>
      <c r="D339">
        <v>1.2369308991252936</v>
      </c>
    </row>
    <row r="340">
      <c r="A340" t="str">
        <v>43970.64583</v>
      </c>
      <c r="B340" t="str">
        <v>94.34</v>
      </c>
      <c r="C340">
        <v>115.93177419354852</v>
      </c>
      <c r="D340">
        <v>1.2288718909640504</v>
      </c>
    </row>
    <row r="341">
      <c r="A341" t="str">
        <v>43971.64583</v>
      </c>
      <c r="B341" t="str">
        <v>96.25</v>
      </c>
      <c r="C341">
        <v>115.6886290322582</v>
      </c>
      <c r="D341">
        <v>1.201959782153332</v>
      </c>
    </row>
    <row r="342">
      <c r="A342" t="str">
        <v>43972.64583</v>
      </c>
      <c r="B342" t="str">
        <v>96.69</v>
      </c>
      <c r="C342">
        <v>115.44556451612918</v>
      </c>
      <c r="D342">
        <v>1.1939762593456322</v>
      </c>
    </row>
    <row r="343">
      <c r="A343" t="str">
        <v>43973.64583</v>
      </c>
      <c r="B343" t="str">
        <v>96.11</v>
      </c>
      <c r="C343">
        <v>115.19967741935498</v>
      </c>
      <c r="D343">
        <v>1.1986232173484026</v>
      </c>
    </row>
    <row r="344">
      <c r="A344" t="str">
        <v>43977.64583</v>
      </c>
      <c r="B344" t="str">
        <v>96.21</v>
      </c>
      <c r="C344">
        <v>114.95588709677433</v>
      </c>
      <c r="D344">
        <v>1.1948434372391055</v>
      </c>
    </row>
    <row r="345">
      <c r="A345" t="str">
        <v>43978.64583</v>
      </c>
      <c r="B345" t="str">
        <v>98.6</v>
      </c>
      <c r="C345">
        <v>114.72088709677433</v>
      </c>
      <c r="D345">
        <v>1.1634978407380765</v>
      </c>
    </row>
    <row r="346">
      <c r="A346" t="str">
        <v>43979.64583</v>
      </c>
      <c r="B346" t="str">
        <v>100.37</v>
      </c>
      <c r="C346">
        <v>114.5020161290324</v>
      </c>
      <c r="D346">
        <v>1.1407992042346558</v>
      </c>
    </row>
    <row r="347">
      <c r="A347" t="str">
        <v>43980.64583</v>
      </c>
      <c r="B347" t="str">
        <v>101.38</v>
      </c>
      <c r="C347">
        <v>114.28814516129047</v>
      </c>
      <c r="D347">
        <v>1.1273243752346664</v>
      </c>
    </row>
    <row r="348">
      <c r="A348" t="str">
        <v>43983.64583</v>
      </c>
      <c r="B348" t="str">
        <v>104.42</v>
      </c>
      <c r="C348">
        <v>114.09467741935498</v>
      </c>
      <c r="D348">
        <v>1.0926515745963894</v>
      </c>
    </row>
    <row r="349">
      <c r="A349" t="str">
        <v>43984.64583</v>
      </c>
      <c r="B349" t="str">
        <v>105.89</v>
      </c>
      <c r="C349">
        <v>113.9203225806453</v>
      </c>
      <c r="D349">
        <v>1.0758364584063207</v>
      </c>
    </row>
    <row r="350">
      <c r="A350" t="str">
        <v>43985.64583</v>
      </c>
      <c r="B350" t="str">
        <v>106.36</v>
      </c>
      <c r="C350">
        <v>113.74838709677434</v>
      </c>
      <c r="D350">
        <v>1.0694658433318385</v>
      </c>
    </row>
    <row r="351">
      <c r="A351" t="str">
        <v>43986.64583</v>
      </c>
      <c r="B351" t="str">
        <v>106.27</v>
      </c>
      <c r="C351">
        <v>113.58153225806467</v>
      </c>
      <c r="D351">
        <v>1.0688014703873594</v>
      </c>
    </row>
    <row r="352">
      <c r="A352" t="str">
        <v>43987.64583</v>
      </c>
      <c r="B352" t="str">
        <v>107.66</v>
      </c>
      <c r="C352">
        <v>113.42177419354854</v>
      </c>
      <c r="D352">
        <v>1.0535182444134177</v>
      </c>
    </row>
    <row r="353">
      <c r="A353" t="str">
        <v>43990.64583</v>
      </c>
      <c r="B353" t="str">
        <v>108.1</v>
      </c>
      <c r="C353">
        <v>113.26774193548403</v>
      </c>
      <c r="D353">
        <v>1.0478051982930994</v>
      </c>
    </row>
    <row r="354">
      <c r="A354" t="str">
        <v>43991.64583</v>
      </c>
      <c r="B354" t="str">
        <v>106.85</v>
      </c>
      <c r="C354">
        <v>113.11145161290338</v>
      </c>
      <c r="D354">
        <v>1.0586003894515994</v>
      </c>
    </row>
    <row r="355">
      <c r="A355" t="str">
        <v>43992.64583</v>
      </c>
      <c r="B355" t="str">
        <v>107.52</v>
      </c>
      <c r="C355">
        <v>112.9597580645163</v>
      </c>
      <c r="D355">
        <v>1.0505929879512304</v>
      </c>
    </row>
    <row r="356">
      <c r="A356" t="str">
        <v>43993.64583</v>
      </c>
      <c r="B356" t="str">
        <v>105.3</v>
      </c>
      <c r="C356">
        <v>112.79443548387113</v>
      </c>
      <c r="D356">
        <v>1.0711722268173896</v>
      </c>
    </row>
    <row r="357">
      <c r="A357" t="str">
        <v>43994.64583</v>
      </c>
      <c r="B357" t="str">
        <v>105.72</v>
      </c>
      <c r="C357">
        <v>112.62911290322597</v>
      </c>
      <c r="D357">
        <v>1.0653529408174989</v>
      </c>
    </row>
    <row r="358">
      <c r="A358" t="str">
        <v>43997.64583</v>
      </c>
      <c r="B358" t="str">
        <v>104.51</v>
      </c>
      <c r="C358">
        <v>112.44685483870984</v>
      </c>
      <c r="D358">
        <v>1.0759434966865355</v>
      </c>
    </row>
    <row r="359">
      <c r="A359" t="str">
        <v>43998.64583</v>
      </c>
      <c r="B359" t="str">
        <v>105.21</v>
      </c>
      <c r="C359">
        <v>112.2637903225808</v>
      </c>
      <c r="D359">
        <v>1.067044865721707</v>
      </c>
    </row>
    <row r="360">
      <c r="A360" t="str">
        <v>43999.64583</v>
      </c>
      <c r="B360" t="str">
        <v>104.92</v>
      </c>
      <c r="C360">
        <v>112.08145161290338</v>
      </c>
      <c r="D360">
        <v>1.06825630587975</v>
      </c>
    </row>
    <row r="361">
      <c r="A361" t="str">
        <v>44000.64583</v>
      </c>
      <c r="B361" t="str">
        <v>106.97</v>
      </c>
      <c r="C361">
        <v>111.90685483870982</v>
      </c>
      <c r="D361">
        <v>1.046151770016919</v>
      </c>
    </row>
    <row r="362">
      <c r="A362" t="str">
        <v>44001.64583</v>
      </c>
      <c r="B362" t="str">
        <v>108.79</v>
      </c>
      <c r="C362">
        <v>111.74185483870983</v>
      </c>
      <c r="D362">
        <v>1.02713351262717</v>
      </c>
    </row>
    <row r="363">
      <c r="A363" t="str">
        <v>44004.64583</v>
      </c>
      <c r="B363" t="str">
        <v>109.56</v>
      </c>
      <c r="C363">
        <v>111.57540322580658</v>
      </c>
      <c r="D363">
        <v>1.0183954292242294</v>
      </c>
    </row>
    <row r="364">
      <c r="A364" t="str">
        <v>44005.64583</v>
      </c>
      <c r="B364" t="str">
        <v>111</v>
      </c>
      <c r="C364">
        <v>111.4194354838711</v>
      </c>
      <c r="D364">
        <v>1.0037786980528929</v>
      </c>
    </row>
    <row r="365">
      <c r="A365" t="str">
        <v>44006.64583</v>
      </c>
      <c r="B365" t="str">
        <v>109.53</v>
      </c>
      <c r="C365">
        <v>111.25491935483885</v>
      </c>
      <c r="D365">
        <v>1.0157483735491541</v>
      </c>
    </row>
    <row r="366">
      <c r="A366" t="str">
        <v>44007.64583</v>
      </c>
      <c r="B366" t="str">
        <v>109.05</v>
      </c>
      <c r="C366">
        <v>111.09040322580658</v>
      </c>
      <c r="D366">
        <v>1.018710712753843</v>
      </c>
    </row>
    <row r="367">
      <c r="A367" t="str">
        <v>44008.64583</v>
      </c>
      <c r="B367" t="str">
        <v>110.24</v>
      </c>
      <c r="C367">
        <v>110.94161290322593</v>
      </c>
      <c r="D367">
        <v>1.0063644131279565</v>
      </c>
    </row>
    <row r="368">
      <c r="A368" t="str">
        <v>44011.64583</v>
      </c>
      <c r="B368" t="str">
        <v>109.74</v>
      </c>
      <c r="C368">
        <v>110.78177419354851</v>
      </c>
      <c r="D368">
        <v>1.0094931127533127</v>
      </c>
    </row>
    <row r="369">
      <c r="A369" t="str">
        <v>44012.64583</v>
      </c>
      <c r="B369" t="str">
        <v>109.52</v>
      </c>
      <c r="C369">
        <v>110.61451612903238</v>
      </c>
      <c r="D369">
        <v>1.009993755743539</v>
      </c>
    </row>
    <row r="370">
      <c r="A370" t="str">
        <v>44013.64583</v>
      </c>
      <c r="B370" t="str">
        <v>111.04</v>
      </c>
      <c r="C370">
        <v>110.46846774193561</v>
      </c>
      <c r="D370">
        <v>0.9948529155433682</v>
      </c>
    </row>
    <row r="371">
      <c r="A371" t="str">
        <v>44014.64583</v>
      </c>
      <c r="B371" t="str">
        <v>112.1</v>
      </c>
      <c r="C371">
        <v>110.32879032258079</v>
      </c>
      <c r="D371">
        <v>0.9841997352594183</v>
      </c>
    </row>
    <row r="372">
      <c r="A372" t="str">
        <v>44015.64583</v>
      </c>
      <c r="B372" t="str">
        <v>112.51</v>
      </c>
      <c r="C372">
        <v>110.18661290322595</v>
      </c>
      <c r="D372">
        <v>0.9793495058503773</v>
      </c>
    </row>
    <row r="373">
      <c r="A373" t="str">
        <v>44018.64583</v>
      </c>
      <c r="B373" t="str">
        <v>114.28</v>
      </c>
      <c r="C373">
        <v>110.062177419355</v>
      </c>
      <c r="D373">
        <v>0.9630922070297077</v>
      </c>
    </row>
    <row r="374">
      <c r="A374" t="str">
        <v>44019.64583</v>
      </c>
      <c r="B374" t="str">
        <v>114.65</v>
      </c>
      <c r="C374">
        <v>109.9595967741937</v>
      </c>
      <c r="D374">
        <v>0.9590893743933161</v>
      </c>
    </row>
    <row r="375">
      <c r="A375" t="str">
        <v>44020.64583</v>
      </c>
      <c r="B375" t="str">
        <v>113.85</v>
      </c>
      <c r="C375">
        <v>109.84741935483886</v>
      </c>
      <c r="D375">
        <v>0.9648433847592347</v>
      </c>
    </row>
    <row r="376">
      <c r="A376" t="str">
        <v>44021.64583</v>
      </c>
      <c r="B376" t="str">
        <v>115.07</v>
      </c>
      <c r="C376">
        <v>109.74669354838724</v>
      </c>
      <c r="D376">
        <v>0.9537385378325128</v>
      </c>
    </row>
    <row r="377">
      <c r="A377" t="str">
        <v>44022.64583</v>
      </c>
      <c r="B377" t="str">
        <v>114.38</v>
      </c>
      <c r="C377">
        <v>109.62604838709692</v>
      </c>
      <c r="D377">
        <v>0.9584372126866316</v>
      </c>
    </row>
    <row r="378">
      <c r="A378" t="str">
        <v>44025.64583</v>
      </c>
      <c r="B378" t="str">
        <v>114.86</v>
      </c>
      <c r="C378">
        <v>109.50709677419368</v>
      </c>
      <c r="D378">
        <v>0.9533962804648588</v>
      </c>
    </row>
    <row r="379">
      <c r="A379" t="str">
        <v>44026.64583</v>
      </c>
      <c r="B379" t="str">
        <v>112.93</v>
      </c>
      <c r="C379">
        <v>109.36612903225821</v>
      </c>
      <c r="D379">
        <v>0.9684417695232286</v>
      </c>
    </row>
    <row r="380">
      <c r="A380" t="str">
        <v>44027.64583</v>
      </c>
      <c r="B380" t="str">
        <v>112.97</v>
      </c>
      <c r="C380">
        <v>109.22064516129046</v>
      </c>
      <c r="D380">
        <v>0.9668110574603033</v>
      </c>
    </row>
    <row r="381">
      <c r="A381" t="str">
        <v>44028.64583</v>
      </c>
      <c r="B381" t="str">
        <v>114.08</v>
      </c>
      <c r="C381">
        <v>109.08411290322594</v>
      </c>
      <c r="D381">
        <v>0.9562071607926538</v>
      </c>
    </row>
    <row r="382">
      <c r="A382" t="str">
        <v>44029.64583</v>
      </c>
      <c r="B382" t="str">
        <v>115.81</v>
      </c>
      <c r="C382">
        <v>108.96233870967755</v>
      </c>
      <c r="D382">
        <v>0.9408715888928206</v>
      </c>
    </row>
    <row r="383">
      <c r="A383" t="str">
        <v>44032.64583</v>
      </c>
      <c r="B383" t="str">
        <v>117.06</v>
      </c>
      <c r="C383">
        <v>108.84838709677432</v>
      </c>
      <c r="D383">
        <v>0.9298512480503529</v>
      </c>
    </row>
    <row r="384">
      <c r="A384" t="str">
        <v>44033.64583</v>
      </c>
      <c r="B384" t="str">
        <v>118.54</v>
      </c>
      <c r="C384">
        <v>108.75774193548399</v>
      </c>
      <c r="D384">
        <v>0.9174771548463302</v>
      </c>
    </row>
    <row r="385">
      <c r="A385" t="str">
        <v>44034.64583</v>
      </c>
      <c r="B385" t="str">
        <v>118.11</v>
      </c>
      <c r="C385">
        <v>108.667741935484</v>
      </c>
      <c r="D385">
        <v>0.9200553884978749</v>
      </c>
    </row>
    <row r="386">
      <c r="A386" t="str">
        <v>44035.64583</v>
      </c>
      <c r="B386" t="str">
        <v>119.08</v>
      </c>
      <c r="C386">
        <v>108.59153225806463</v>
      </c>
      <c r="D386">
        <v>0.9119208285023903</v>
      </c>
    </row>
    <row r="387">
      <c r="A387" t="str">
        <v>44036.64583</v>
      </c>
      <c r="B387" t="str">
        <v>118.99</v>
      </c>
      <c r="C387">
        <v>108.50830645161302</v>
      </c>
      <c r="D387">
        <v>0.911911139184915</v>
      </c>
    </row>
    <row r="388">
      <c r="A388" t="str">
        <v>44039.64583</v>
      </c>
      <c r="B388" t="str">
        <v>118.39</v>
      </c>
      <c r="C388">
        <v>108.41379032258075</v>
      </c>
      <c r="D388">
        <v>0.9157343552882908</v>
      </c>
    </row>
    <row r="389">
      <c r="A389" t="str">
        <v>44040.64583</v>
      </c>
      <c r="B389" t="str">
        <v>120.02</v>
      </c>
      <c r="C389">
        <v>108.34354838709689</v>
      </c>
      <c r="D389">
        <v>0.9027124511506157</v>
      </c>
    </row>
    <row r="390">
      <c r="A390" t="str">
        <v>44041.64583</v>
      </c>
      <c r="B390" t="str">
        <v>119.26</v>
      </c>
      <c r="C390">
        <v>108.27225806451625</v>
      </c>
      <c r="D390">
        <v>0.9078673324208976</v>
      </c>
    </row>
    <row r="391">
      <c r="A391" t="str">
        <v>44042.64583</v>
      </c>
      <c r="B391" t="str">
        <v>117.96</v>
      </c>
      <c r="C391">
        <v>108.1851612903227</v>
      </c>
      <c r="D391">
        <v>0.9171342937463776</v>
      </c>
    </row>
    <row r="392">
      <c r="A392" t="str">
        <v>44043.64583</v>
      </c>
      <c r="B392" t="str">
        <v>118.02</v>
      </c>
      <c r="C392">
        <v>108.1067741935485</v>
      </c>
      <c r="D392">
        <v>0.9160038484455898</v>
      </c>
    </row>
    <row r="393">
      <c r="A393" t="str">
        <v>44046.64583</v>
      </c>
      <c r="B393" t="str">
        <v>116.17</v>
      </c>
      <c r="C393">
        <v>108.01806451612914</v>
      </c>
      <c r="D393">
        <v>0.9298275330647253</v>
      </c>
    </row>
    <row r="394">
      <c r="A394" t="str">
        <v>44047.64583</v>
      </c>
      <c r="B394" t="str">
        <v>118</v>
      </c>
      <c r="C394">
        <v>107.96895161290334</v>
      </c>
      <c r="D394">
        <v>0.9149911153635876</v>
      </c>
    </row>
    <row r="395">
      <c r="A395" t="str">
        <v>44048.64583</v>
      </c>
      <c r="B395" t="str">
        <v>118.03</v>
      </c>
      <c r="C395">
        <v>107.91741935483883</v>
      </c>
      <c r="D395">
        <v>0.9143219465800121</v>
      </c>
    </row>
    <row r="396">
      <c r="A396" t="str">
        <v>44049.64583</v>
      </c>
      <c r="B396" t="str">
        <v>119.02</v>
      </c>
      <c r="C396">
        <v>107.85508064516141</v>
      </c>
      <c r="D396">
        <v>0.9061929141754446</v>
      </c>
    </row>
    <row r="397">
      <c r="A397" t="str">
        <v>44050.64583</v>
      </c>
      <c r="B397" t="str">
        <v>119.35</v>
      </c>
      <c r="C397">
        <v>107.7860483870969</v>
      </c>
      <c r="D397">
        <v>0.9031089098206695</v>
      </c>
    </row>
    <row r="398">
      <c r="A398" t="str">
        <v>44053.64583</v>
      </c>
      <c r="B398" t="str">
        <v>119.97</v>
      </c>
      <c r="C398">
        <v>107.71370967741947</v>
      </c>
      <c r="D398">
        <v>0.897838706988576</v>
      </c>
    </row>
    <row r="399">
      <c r="A399" t="str">
        <v>44054.64583</v>
      </c>
      <c r="B399" t="str">
        <v>120.44</v>
      </c>
      <c r="C399">
        <v>107.65120967741947</v>
      </c>
      <c r="D399">
        <v>0.8938160883213174</v>
      </c>
    </row>
    <row r="400">
      <c r="A400" t="str">
        <v>44055.64583</v>
      </c>
      <c r="B400" t="str">
        <v>120.33</v>
      </c>
      <c r="C400">
        <v>107.59008064516141</v>
      </c>
      <c r="D400">
        <v>0.8941251611830916</v>
      </c>
    </row>
    <row r="401">
      <c r="A401" t="str">
        <v>44056.64583</v>
      </c>
      <c r="B401" t="str">
        <v>120.49</v>
      </c>
      <c r="C401">
        <v>107.52709677419367</v>
      </c>
      <c r="D401">
        <v>0.8924151114133427</v>
      </c>
    </row>
    <row r="402">
      <c r="A402" t="str">
        <v>44057.64583</v>
      </c>
      <c r="B402" t="str">
        <v>119.26</v>
      </c>
      <c r="C402">
        <v>107.44701612903238</v>
      </c>
      <c r="D402">
        <v>0.9009476448853964</v>
      </c>
    </row>
    <row r="403">
      <c r="A403" t="str">
        <v>44060.64583</v>
      </c>
      <c r="B403" t="str">
        <v>119.88</v>
      </c>
      <c r="C403">
        <v>107.37104838709689</v>
      </c>
      <c r="D403">
        <v>0.8956543909500909</v>
      </c>
    </row>
    <row r="404">
      <c r="A404" t="str">
        <v>44061.64583</v>
      </c>
      <c r="B404" t="str">
        <v>120.97</v>
      </c>
      <c r="C404">
        <v>107.31129032258076</v>
      </c>
      <c r="D404">
        <v>0.8870901076513248</v>
      </c>
    </row>
    <row r="405">
      <c r="A405" t="str">
        <v>44062.64583</v>
      </c>
      <c r="B405" t="str">
        <v>121.13</v>
      </c>
      <c r="C405">
        <v>107.25717741935495</v>
      </c>
      <c r="D405">
        <v>0.8854716207327248</v>
      </c>
    </row>
    <row r="406">
      <c r="A406" t="str">
        <v>44063.64583</v>
      </c>
      <c r="B406" t="str">
        <v>120.42</v>
      </c>
      <c r="C406">
        <v>107.20137096774205</v>
      </c>
      <c r="D406">
        <v>0.890228956716011</v>
      </c>
    </row>
    <row r="407">
      <c r="A407" t="str">
        <v>44064.64583</v>
      </c>
      <c r="B407" t="str">
        <v>121.11</v>
      </c>
      <c r="C407">
        <v>107.14104838709689</v>
      </c>
      <c r="D407">
        <v>0.8846589743794641</v>
      </c>
    </row>
    <row r="408">
      <c r="A408" t="str">
        <v>44067.64583</v>
      </c>
      <c r="B408" t="str">
        <v>122</v>
      </c>
      <c r="C408">
        <v>107.08975806451625</v>
      </c>
      <c r="D408">
        <v>0.877784902168166</v>
      </c>
    </row>
    <row r="409">
      <c r="A409" t="str">
        <v>44068.64583</v>
      </c>
      <c r="B409" t="str">
        <v>121.93</v>
      </c>
      <c r="C409">
        <v>107.05911290322592</v>
      </c>
      <c r="D409">
        <v>0.8780375043322063</v>
      </c>
    </row>
    <row r="410">
      <c r="A410" t="str">
        <v>44069.64583</v>
      </c>
      <c r="B410" t="str">
        <v>122.75</v>
      </c>
      <c r="C410">
        <v>107.03822580645173</v>
      </c>
      <c r="D410">
        <v>0.8720018395637615</v>
      </c>
    </row>
    <row r="411">
      <c r="A411" t="str">
        <v>44070.64583</v>
      </c>
      <c r="B411" t="str">
        <v>122.91</v>
      </c>
      <c r="C411">
        <v>107.02911290322591</v>
      </c>
      <c r="D411">
        <v>0.8707925547410781</v>
      </c>
    </row>
    <row r="412">
      <c r="A412" t="str">
        <v>44071.64583</v>
      </c>
      <c r="B412" t="str">
        <v>124.04</v>
      </c>
      <c r="C412">
        <v>107.03233870967753</v>
      </c>
      <c r="D412">
        <v>0.8628856716355815</v>
      </c>
    </row>
    <row r="413">
      <c r="A413" t="str">
        <v>44074.64583</v>
      </c>
      <c r="B413" t="str">
        <v>121.03</v>
      </c>
      <c r="C413">
        <v>107.04637096774205</v>
      </c>
      <c r="D413">
        <v>0.8844614638332814</v>
      </c>
    </row>
    <row r="414">
      <c r="A414" t="str">
        <v>44075.64583</v>
      </c>
      <c r="B414" t="str">
        <v>122.15</v>
      </c>
      <c r="C414">
        <v>107.07669354838721</v>
      </c>
      <c r="D414">
        <v>0.8766000290494246</v>
      </c>
    </row>
    <row r="415">
      <c r="A415" t="str">
        <v>44076.64583</v>
      </c>
      <c r="B415" t="str">
        <v>122.75</v>
      </c>
      <c r="C415">
        <v>107.09564516129045</v>
      </c>
      <c r="D415">
        <v>0.8724696143485984</v>
      </c>
    </row>
    <row r="416">
      <c r="A416" t="str">
        <v>44077.64583</v>
      </c>
      <c r="B416" t="str">
        <v>122.73</v>
      </c>
      <c r="C416">
        <v>107.12153225806463</v>
      </c>
      <c r="D416">
        <v>0.8728227186349273</v>
      </c>
    </row>
    <row r="417">
      <c r="A417" t="str">
        <v>44078.64583</v>
      </c>
      <c r="B417" t="str">
        <v>121.12</v>
      </c>
      <c r="C417">
        <v>107.13258064516141</v>
      </c>
      <c r="D417">
        <v>0.8845160224996814</v>
      </c>
    </row>
    <row r="418">
      <c r="A418" t="str">
        <v>44081.64583</v>
      </c>
      <c r="B418" t="str">
        <v>121.27</v>
      </c>
      <c r="C418">
        <v>107.16556451612915</v>
      </c>
      <c r="D418">
        <v>0.883693943400092</v>
      </c>
    </row>
    <row r="419">
      <c r="A419" t="str">
        <v>44082.64583</v>
      </c>
      <c r="B419" t="str">
        <v>120.85</v>
      </c>
      <c r="C419">
        <v>107.24000000000012</v>
      </c>
      <c r="D419">
        <v>0.8873810508895336</v>
      </c>
    </row>
    <row r="420">
      <c r="A420" t="str">
        <v>44083.64583</v>
      </c>
      <c r="B420" t="str">
        <v>120.34</v>
      </c>
      <c r="C420">
        <v>107.31282258064529</v>
      </c>
      <c r="D420">
        <v>0.8917469052737683</v>
      </c>
    </row>
    <row r="421">
      <c r="A421" t="str">
        <v>44084.64583</v>
      </c>
      <c r="B421" t="str">
        <v>121.94</v>
      </c>
      <c r="C421">
        <v>107.46564516129045</v>
      </c>
      <c r="D421">
        <v>0.8812993698646093</v>
      </c>
    </row>
    <row r="422">
      <c r="A422" t="str">
        <v>44085.64583</v>
      </c>
      <c r="B422" t="str">
        <v>122.13</v>
      </c>
      <c r="C422">
        <v>107.59282258064528</v>
      </c>
      <c r="D422">
        <v>0.8809696436636804</v>
      </c>
    </row>
    <row r="423">
      <c r="A423" t="str">
        <v>44088.64583</v>
      </c>
      <c r="B423" t="str">
        <v>122.13</v>
      </c>
      <c r="C423">
        <v>107.75217741935495</v>
      </c>
      <c r="D423">
        <v>0.8822744405089246</v>
      </c>
    </row>
    <row r="424">
      <c r="A424" t="str">
        <v>44089.64583</v>
      </c>
      <c r="B424" t="str">
        <v>122.9</v>
      </c>
      <c r="C424">
        <v>107.943306451613</v>
      </c>
      <c r="D424">
        <v>0.8783019239350122</v>
      </c>
    </row>
    <row r="425">
      <c r="A425" t="str">
        <v>44090.64583</v>
      </c>
      <c r="B425" t="str">
        <v>123.71</v>
      </c>
      <c r="C425">
        <v>108.16612903225816</v>
      </c>
      <c r="D425">
        <v>0.8743523484945288</v>
      </c>
    </row>
    <row r="426">
      <c r="A426" t="str">
        <v>44091.64583</v>
      </c>
      <c r="B426" t="str">
        <v>122.72</v>
      </c>
      <c r="C426">
        <v>108.43427419354848</v>
      </c>
      <c r="D426">
        <v>0.8835908914076636</v>
      </c>
    </row>
    <row r="427">
      <c r="A427" t="str">
        <v>44092.64583</v>
      </c>
      <c r="B427" t="str">
        <v>122.66</v>
      </c>
      <c r="C427">
        <v>108.67370967741945</v>
      </c>
      <c r="D427">
        <v>0.8859751318883047</v>
      </c>
    </row>
    <row r="428">
      <c r="A428" t="str">
        <v>44095.64583</v>
      </c>
      <c r="B428" t="str">
        <v>119.92</v>
      </c>
      <c r="C428">
        <v>108.96725806451622</v>
      </c>
      <c r="D428">
        <v>0.9086662613785541</v>
      </c>
    </row>
    <row r="429">
      <c r="A429" t="str">
        <v>44096.64583</v>
      </c>
      <c r="B429" t="str">
        <v>118.91</v>
      </c>
      <c r="C429">
        <v>109.2407258064517</v>
      </c>
      <c r="D429">
        <v>0.9186840955886949</v>
      </c>
    </row>
    <row r="430">
      <c r="A430" t="str">
        <v>44097.64583</v>
      </c>
      <c r="B430" t="str">
        <v>118.95</v>
      </c>
      <c r="C430">
        <v>109.47854838709688</v>
      </c>
      <c r="D430">
        <v>0.920374513552727</v>
      </c>
    </row>
    <row r="431">
      <c r="A431" t="str">
        <v>44098.64583</v>
      </c>
      <c r="B431" t="str">
        <v>115.76</v>
      </c>
      <c r="C431">
        <v>109.66467741935494</v>
      </c>
      <c r="D431">
        <v>0.9473451746661622</v>
      </c>
    </row>
    <row r="432">
      <c r="A432" t="str">
        <v>44099.64583</v>
      </c>
      <c r="B432" t="str">
        <v>117.87</v>
      </c>
      <c r="C432">
        <v>109.8792741935485</v>
      </c>
      <c r="D432">
        <v>0.9322072978158013</v>
      </c>
    </row>
    <row r="433">
      <c r="A433" t="str">
        <v>44102.64583</v>
      </c>
      <c r="B433" t="str">
        <v>119.75</v>
      </c>
      <c r="C433">
        <v>110.1258870967743</v>
      </c>
      <c r="D433">
        <v>0.9196316250252552</v>
      </c>
    </row>
    <row r="434">
      <c r="A434" t="str">
        <v>44103.64583</v>
      </c>
      <c r="B434" t="str">
        <v>119.82</v>
      </c>
      <c r="C434">
        <v>110.35072580645172</v>
      </c>
      <c r="D434">
        <v>0.9209708379773972</v>
      </c>
    </row>
    <row r="435">
      <c r="A435" t="str">
        <v>44104.64583</v>
      </c>
      <c r="B435" t="str">
        <v>119.93</v>
      </c>
      <c r="C435">
        <v>110.59733870967752</v>
      </c>
      <c r="D435">
        <v>0.9221824289975612</v>
      </c>
    </row>
    <row r="436">
      <c r="A436" t="str">
        <v>44105.64583</v>
      </c>
      <c r="B436" t="str">
        <v>121.61</v>
      </c>
      <c r="C436">
        <v>110.87975806451624</v>
      </c>
      <c r="D436">
        <v>0.911765134976698</v>
      </c>
    </row>
    <row r="437">
      <c r="A437" t="str">
        <v>44109.64583</v>
      </c>
      <c r="B437" t="str">
        <v>122.38</v>
      </c>
      <c r="C437">
        <v>111.12145161290333</v>
      </c>
      <c r="D437">
        <v>0.9080033634000926</v>
      </c>
    </row>
    <row r="438">
      <c r="A438" t="str">
        <v>44110.64583</v>
      </c>
      <c r="B438" t="str">
        <v>124.03</v>
      </c>
      <c r="C438">
        <v>111.37314516129042</v>
      </c>
      <c r="D438">
        <v>0.8979532787332938</v>
      </c>
    </row>
    <row r="439">
      <c r="A439" t="str">
        <v>44111.64583</v>
      </c>
      <c r="B439" t="str">
        <v>124.89</v>
      </c>
      <c r="C439">
        <v>111.60427419354849</v>
      </c>
      <c r="D439">
        <v>0.8936205796584874</v>
      </c>
    </row>
    <row r="440">
      <c r="A440" t="str">
        <v>44112.64583</v>
      </c>
      <c r="B440" t="str">
        <v>125.91</v>
      </c>
      <c r="C440">
        <v>111.84854838709687</v>
      </c>
      <c r="D440">
        <v>0.8883214072519806</v>
      </c>
    </row>
    <row r="441">
      <c r="A441" t="str">
        <v>44113.64583</v>
      </c>
      <c r="B441" t="str">
        <v>126.99</v>
      </c>
      <c r="C441">
        <v>112.1049193548388</v>
      </c>
      <c r="D441">
        <v>0.8827854110940925</v>
      </c>
    </row>
    <row r="442">
      <c r="A442" t="str">
        <v>44116.64583</v>
      </c>
      <c r="B442" t="str">
        <v>126.96</v>
      </c>
      <c r="C442">
        <v>112.35717741935493</v>
      </c>
      <c r="D442">
        <v>0.8849809185519449</v>
      </c>
    </row>
    <row r="443">
      <c r="A443" t="str">
        <v>44117.64583</v>
      </c>
      <c r="B443" t="str">
        <v>127.02</v>
      </c>
      <c r="C443">
        <v>112.58951612903235</v>
      </c>
      <c r="D443">
        <v>0.8863920337665907</v>
      </c>
    </row>
    <row r="444">
      <c r="A444" t="str">
        <v>44118.64583</v>
      </c>
      <c r="B444" t="str">
        <v>127.42</v>
      </c>
      <c r="C444">
        <v>112.82685483870976</v>
      </c>
      <c r="D444">
        <v>0.8854720988754494</v>
      </c>
    </row>
    <row r="445">
      <c r="A445" t="str">
        <v>44119.64583</v>
      </c>
      <c r="B445" t="str">
        <v>124.81</v>
      </c>
      <c r="C445">
        <v>113.0624193548388</v>
      </c>
      <c r="D445">
        <v>0.9058762867946382</v>
      </c>
    </row>
    <row r="446">
      <c r="A446" t="str">
        <v>44120.64583</v>
      </c>
      <c r="B446" t="str">
        <v>125.62</v>
      </c>
      <c r="C446">
        <v>113.29016129032269</v>
      </c>
      <c r="D446">
        <v>0.9018481236293797</v>
      </c>
    </row>
    <row r="447">
      <c r="A447" t="str">
        <v>44123.64583</v>
      </c>
      <c r="B447" t="str">
        <v>126.81</v>
      </c>
      <c r="C447">
        <v>113.51750000000008</v>
      </c>
      <c r="D447">
        <v>0.895177825092659</v>
      </c>
    </row>
    <row r="448">
      <c r="A448" t="str">
        <v>44124.64583</v>
      </c>
      <c r="B448" t="str">
        <v>126.77</v>
      </c>
      <c r="C448">
        <v>113.75677419354848</v>
      </c>
      <c r="D448">
        <v>0.8973477494166482</v>
      </c>
    </row>
    <row r="449">
      <c r="A449" t="str">
        <v>44125.64583</v>
      </c>
      <c r="B449" t="str">
        <v>126.98</v>
      </c>
      <c r="C449">
        <v>113.98701612903234</v>
      </c>
      <c r="D449">
        <v>0.8976769265162414</v>
      </c>
    </row>
    <row r="450">
      <c r="A450" t="str">
        <v>44126.64583</v>
      </c>
      <c r="B450" t="str">
        <v>126.73</v>
      </c>
      <c r="C450">
        <v>114.20782258064524</v>
      </c>
      <c r="D450">
        <v>0.9011901095292767</v>
      </c>
    </row>
    <row r="451">
      <c r="A451" t="str">
        <v>44127.64583</v>
      </c>
      <c r="B451" t="str">
        <v>127.11</v>
      </c>
      <c r="C451">
        <v>114.41741935483878</v>
      </c>
      <c r="D451">
        <v>0.9001449087785287</v>
      </c>
    </row>
    <row r="452">
      <c r="A452" t="str">
        <v>44130.64583</v>
      </c>
      <c r="B452" t="str">
        <v>125.81</v>
      </c>
      <c r="C452">
        <v>114.59185483870975</v>
      </c>
      <c r="D452">
        <v>0.9108326431818595</v>
      </c>
    </row>
    <row r="453">
      <c r="A453" t="str">
        <v>44131.64583</v>
      </c>
      <c r="B453" t="str">
        <v>126.81</v>
      </c>
      <c r="C453">
        <v>114.81774193548394</v>
      </c>
      <c r="D453">
        <v>0.9054312903988955</v>
      </c>
    </row>
    <row r="454">
      <c r="A454" t="str">
        <v>44132.64583</v>
      </c>
      <c r="B454" t="str">
        <v>125.4</v>
      </c>
      <c r="C454">
        <v>115.04153225806459</v>
      </c>
      <c r="D454">
        <v>0.9173965889797814</v>
      </c>
    </row>
    <row r="455">
      <c r="A455" t="str">
        <v>44133.64583</v>
      </c>
      <c r="B455" t="str">
        <v>124.72</v>
      </c>
      <c r="C455">
        <v>115.25298387096781</v>
      </c>
      <c r="D455">
        <v>0.9240938411719677</v>
      </c>
    </row>
    <row r="456">
      <c r="A456" t="str">
        <v>44134.64583</v>
      </c>
      <c r="B456" t="str">
        <v>124.57</v>
      </c>
      <c r="C456">
        <v>115.4704838709678</v>
      </c>
      <c r="D456">
        <v>0.9269525878700153</v>
      </c>
    </row>
    <row r="457">
      <c r="A457" t="str">
        <v>44137.64583</v>
      </c>
      <c r="B457" t="str">
        <v>124.37</v>
      </c>
      <c r="C457">
        <v>115.6821774193549</v>
      </c>
      <c r="D457">
        <v>0.9301453519285591</v>
      </c>
    </row>
    <row r="458">
      <c r="A458" t="str">
        <v>44138.64583</v>
      </c>
      <c r="B458" t="str">
        <v>126.01</v>
      </c>
      <c r="C458">
        <v>115.906370967742</v>
      </c>
      <c r="D458">
        <v>0.9198188315827475</v>
      </c>
    </row>
    <row r="459">
      <c r="A459" t="str">
        <v>44139.64583</v>
      </c>
      <c r="B459" t="str">
        <v>127.03</v>
      </c>
      <c r="C459">
        <v>116.14080645161299</v>
      </c>
      <c r="D459">
        <v>0.91427856767388</v>
      </c>
    </row>
    <row r="460">
      <c r="A460" t="str">
        <v>44140.64583</v>
      </c>
      <c r="B460" t="str">
        <v>129.12</v>
      </c>
      <c r="C460">
        <v>116.3781451612904</v>
      </c>
      <c r="D460">
        <v>0.9013177289443185</v>
      </c>
    </row>
    <row r="461">
      <c r="A461" t="str">
        <v>44141.64583</v>
      </c>
      <c r="B461" t="str">
        <v>130.61</v>
      </c>
      <c r="C461">
        <v>116.64580645161298</v>
      </c>
      <c r="D461">
        <v>0.893084805540257</v>
      </c>
    </row>
    <row r="462">
      <c r="A462" t="str">
        <v>44144.64583</v>
      </c>
      <c r="B462" t="str">
        <v>132.73</v>
      </c>
      <c r="C462">
        <v>116.93330645161299</v>
      </c>
      <c r="D462">
        <v>0.880986261219114</v>
      </c>
    </row>
    <row r="463">
      <c r="A463" t="str">
        <v>44145.64583</v>
      </c>
      <c r="B463" t="str">
        <v>134.72</v>
      </c>
      <c r="C463">
        <v>117.2622580645162</v>
      </c>
      <c r="D463">
        <v>0.8704146234005062</v>
      </c>
    </row>
    <row r="464">
      <c r="A464" t="str">
        <v>44146.64583</v>
      </c>
      <c r="B464" t="str">
        <v>135.83</v>
      </c>
      <c r="C464">
        <v>117.59685483870975</v>
      </c>
      <c r="D464">
        <v>0.8657649623699458</v>
      </c>
    </row>
    <row r="465">
      <c r="A465" t="str">
        <v>44147.64583</v>
      </c>
      <c r="B465" t="str">
        <v>135.26</v>
      </c>
      <c r="C465">
        <v>117.9114516129033</v>
      </c>
      <c r="D465">
        <v>0.8717392548639902</v>
      </c>
    </row>
    <row r="466">
      <c r="A466" t="str">
        <v>44148.64583</v>
      </c>
      <c r="B466" t="str">
        <v>135.79</v>
      </c>
      <c r="C466">
        <v>118.22677419354847</v>
      </c>
      <c r="D466">
        <v>0.8706589159256828</v>
      </c>
    </row>
    <row r="467">
      <c r="A467" t="str">
        <v>44152.64583</v>
      </c>
      <c r="B467" t="str">
        <v>137.39</v>
      </c>
      <c r="C467">
        <v>118.55967741935491</v>
      </c>
      <c r="D467">
        <v>0.8629425534562554</v>
      </c>
    </row>
    <row r="468">
      <c r="A468" t="str">
        <v>44153.64583</v>
      </c>
      <c r="B468" t="str">
        <v>137.9</v>
      </c>
      <c r="C468">
        <v>118.89588709677427</v>
      </c>
      <c r="D468">
        <v>0.862189174015767</v>
      </c>
    </row>
    <row r="469">
      <c r="A469" t="str">
        <v>44154.64583</v>
      </c>
      <c r="B469" t="str">
        <v>136.25</v>
      </c>
      <c r="C469">
        <v>119.19951612903233</v>
      </c>
      <c r="D469">
        <v>0.8748588339745492</v>
      </c>
    </row>
    <row r="470">
      <c r="A470" t="str">
        <v>44155.64583</v>
      </c>
      <c r="B470" t="str">
        <v>137</v>
      </c>
      <c r="C470">
        <v>119.49491935483877</v>
      </c>
      <c r="D470">
        <v>0.8722256887214509</v>
      </c>
    </row>
    <row r="471">
      <c r="A471" t="str">
        <v>44158.64583</v>
      </c>
      <c r="B471" t="str">
        <v>137.76</v>
      </c>
      <c r="C471">
        <v>119.78830645161298</v>
      </c>
      <c r="D471">
        <v>0.8695434556592117</v>
      </c>
    </row>
    <row r="472">
      <c r="A472" t="str">
        <v>44159.64583</v>
      </c>
      <c r="B472" t="str">
        <v>139.38</v>
      </c>
      <c r="C472">
        <v>120.07024193548393</v>
      </c>
      <c r="D472">
        <v>0.8614596207166304</v>
      </c>
    </row>
    <row r="473">
      <c r="A473" t="str">
        <v>44160.64583</v>
      </c>
      <c r="B473" t="str">
        <v>137.39</v>
      </c>
      <c r="C473">
        <v>120.32427419354845</v>
      </c>
      <c r="D473">
        <v>0.8757862595061392</v>
      </c>
    </row>
    <row r="474">
      <c r="A474" t="str">
        <v>44161.64583</v>
      </c>
      <c r="B474" t="str">
        <v>138.24</v>
      </c>
      <c r="C474">
        <v>120.58137096774199</v>
      </c>
      <c r="D474">
        <v>0.8722610747087817</v>
      </c>
    </row>
    <row r="475">
      <c r="A475" t="str">
        <v>44162.64583</v>
      </c>
      <c r="B475" t="str">
        <v>138.38</v>
      </c>
      <c r="C475">
        <v>120.8403225806452</v>
      </c>
      <c r="D475">
        <v>0.8732499102518081</v>
      </c>
    </row>
    <row r="476">
      <c r="A476" t="str">
        <v>44166.64583</v>
      </c>
      <c r="B476" t="str">
        <v>139.79</v>
      </c>
      <c r="C476">
        <v>121.09943548387102</v>
      </c>
      <c r="D476">
        <v>0.8662954108582233</v>
      </c>
    </row>
    <row r="477">
      <c r="A477" t="str">
        <v>44167.64583</v>
      </c>
      <c r="B477" t="str">
        <v>139.96</v>
      </c>
      <c r="C477">
        <v>121.35637096774198</v>
      </c>
      <c r="D477">
        <v>0.8670789580433121</v>
      </c>
    </row>
    <row r="478">
      <c r="A478" t="str">
        <v>44168.64583</v>
      </c>
      <c r="B478" t="str">
        <v>140.12</v>
      </c>
      <c r="C478">
        <v>121.6246774193549</v>
      </c>
      <c r="D478">
        <v>0.8680036926873743</v>
      </c>
    </row>
    <row r="479">
      <c r="A479" t="str">
        <v>44169.64583</v>
      </c>
      <c r="B479" t="str">
        <v>141.27</v>
      </c>
      <c r="C479">
        <v>121.89685483870973</v>
      </c>
      <c r="D479">
        <v>0.8628644074375997</v>
      </c>
    </row>
    <row r="480">
      <c r="A480" t="str">
        <v>44172.64583</v>
      </c>
      <c r="B480" t="str">
        <v>142.29</v>
      </c>
      <c r="C480">
        <v>122.19516129032264</v>
      </c>
      <c r="D480">
        <v>0.8587754676387845</v>
      </c>
    </row>
    <row r="481">
      <c r="A481" t="str">
        <v>44173.64583</v>
      </c>
      <c r="B481" t="str">
        <v>142.86</v>
      </c>
      <c r="C481">
        <v>122.49467741935491</v>
      </c>
      <c r="D481">
        <v>0.8574455930236239</v>
      </c>
    </row>
    <row r="482">
      <c r="A482" t="str">
        <v>44174.64583</v>
      </c>
      <c r="B482" t="str">
        <v>144.41</v>
      </c>
      <c r="C482">
        <v>122.8164516129033</v>
      </c>
      <c r="D482">
        <v>0.8504705464504071</v>
      </c>
    </row>
    <row r="483">
      <c r="A483" t="str">
        <v>44175.64583</v>
      </c>
      <c r="B483" t="str">
        <v>143.82</v>
      </c>
      <c r="C483">
        <v>123.12782258064524</v>
      </c>
      <c r="D483">
        <v>0.8561244790755476</v>
      </c>
    </row>
    <row r="484">
      <c r="A484" t="str">
        <v>44176.64583</v>
      </c>
      <c r="B484" t="str">
        <v>143.93</v>
      </c>
      <c r="C484">
        <v>123.44241935483879</v>
      </c>
      <c r="D484">
        <v>0.8576559393791342</v>
      </c>
    </row>
    <row r="485">
      <c r="A485" t="str">
        <v>44179.64583</v>
      </c>
      <c r="B485" t="str">
        <v>144.32</v>
      </c>
      <c r="C485">
        <v>123.74362903225814</v>
      </c>
      <c r="D485">
        <v>0.857425367462986</v>
      </c>
    </row>
    <row r="486">
      <c r="A486" t="str">
        <v>44180.64583</v>
      </c>
      <c r="B486" t="str">
        <v>144.61</v>
      </c>
      <c r="C486">
        <v>124.03250000000008</v>
      </c>
      <c r="D486">
        <v>0.8577034783210018</v>
      </c>
    </row>
    <row r="487">
      <c r="A487" t="str">
        <v>44181.64583</v>
      </c>
      <c r="B487" t="str">
        <v>145.82</v>
      </c>
      <c r="C487">
        <v>124.32491935483878</v>
      </c>
      <c r="D487">
        <v>0.8525916839585708</v>
      </c>
    </row>
    <row r="488">
      <c r="A488" t="str">
        <v>44182.64583</v>
      </c>
      <c r="B488" t="str">
        <v>146.56</v>
      </c>
      <c r="C488">
        <v>124.61169354838718</v>
      </c>
      <c r="D488">
        <v>0.8502435422242575</v>
      </c>
    </row>
    <row r="489">
      <c r="A489" t="str">
        <v>44183.64583</v>
      </c>
      <c r="B489" t="str">
        <v>146.96</v>
      </c>
      <c r="C489">
        <v>124.91354838709684</v>
      </c>
      <c r="D489">
        <v>0.8499833178218348</v>
      </c>
    </row>
    <row r="490">
      <c r="A490" t="str">
        <v>44186.64583</v>
      </c>
      <c r="B490" t="str">
        <v>142.5</v>
      </c>
      <c r="C490">
        <v>125.18330645161298</v>
      </c>
      <c r="D490">
        <v>0.878479343520091</v>
      </c>
    </row>
    <row r="491">
      <c r="A491" t="str">
        <v>44187.64583</v>
      </c>
      <c r="B491" t="str">
        <v>143.82</v>
      </c>
      <c r="C491">
        <v>125.45411290322588</v>
      </c>
      <c r="D491">
        <v>0.8722994917481983</v>
      </c>
    </row>
    <row r="492">
      <c r="A492" t="str">
        <v>44188.64583</v>
      </c>
      <c r="B492" t="str">
        <v>145.12</v>
      </c>
      <c r="C492">
        <v>125.73943548387105</v>
      </c>
      <c r="D492">
        <v>0.8664514573034113</v>
      </c>
    </row>
    <row r="493">
      <c r="A493" t="str">
        <v>44189.64583</v>
      </c>
      <c r="B493" t="str">
        <v>146.52</v>
      </c>
      <c r="C493">
        <v>126.03782258064524</v>
      </c>
      <c r="D493">
        <v>0.860208999321903</v>
      </c>
    </row>
    <row r="494">
      <c r="A494" t="str">
        <v>44193.64583</v>
      </c>
      <c r="B494" t="str">
        <v>147.78</v>
      </c>
      <c r="C494">
        <v>126.33411290322589</v>
      </c>
      <c r="D494">
        <v>0.8548796379971978</v>
      </c>
    </row>
    <row r="495">
      <c r="A495" t="str">
        <v>44194.64583</v>
      </c>
      <c r="B495" t="str">
        <v>148.77</v>
      </c>
      <c r="C495">
        <v>126.6298387096775</v>
      </c>
      <c r="D495">
        <v>0.8511785891623143</v>
      </c>
    </row>
    <row r="496">
      <c r="A496" t="str">
        <v>44195.64583</v>
      </c>
      <c r="B496" t="str">
        <v>149.27</v>
      </c>
      <c r="C496">
        <v>126.92629032258073</v>
      </c>
      <c r="D496">
        <v>0.8503134609940425</v>
      </c>
    </row>
    <row r="497">
      <c r="A497" t="str">
        <v>44196.64583</v>
      </c>
      <c r="B497" t="str">
        <v>149.07</v>
      </c>
      <c r="C497">
        <v>127.20685483870975</v>
      </c>
      <c r="D497">
        <v>0.8533363845086855</v>
      </c>
    </row>
    <row r="498">
      <c r="A498" t="str">
        <v>44197.64583</v>
      </c>
      <c r="B498" t="str">
        <v>149.57</v>
      </c>
      <c r="C498">
        <v>127.48846774193555</v>
      </c>
      <c r="D498">
        <v>0.8523665691110219</v>
      </c>
    </row>
    <row r="499">
      <c r="A499" t="str">
        <v>44200.64583</v>
      </c>
      <c r="B499" t="str">
        <v>150.71</v>
      </c>
      <c r="C499">
        <v>127.78572580645168</v>
      </c>
      <c r="D499">
        <v>0.8478914856774711</v>
      </c>
    </row>
    <row r="500">
      <c r="A500" t="str">
        <v>44201.64583</v>
      </c>
      <c r="B500" t="str">
        <v>151.3</v>
      </c>
      <c r="C500">
        <v>128.07790322580652</v>
      </c>
      <c r="D500">
        <v>0.8465162143146497</v>
      </c>
    </row>
    <row r="501">
      <c r="A501" t="str">
        <v>44202.64583</v>
      </c>
      <c r="B501" t="str">
        <v>151.22</v>
      </c>
      <c r="C501">
        <v>128.37500000000006</v>
      </c>
      <c r="D501">
        <v>0.8489287131331839</v>
      </c>
    </row>
    <row r="502">
      <c r="A502" t="str">
        <v>44203.64583</v>
      </c>
      <c r="B502" t="str">
        <v>151.2</v>
      </c>
      <c r="C502">
        <v>128.66806451612908</v>
      </c>
      <c r="D502">
        <v>0.8509792626728114</v>
      </c>
    </row>
    <row r="503">
      <c r="A503" t="str">
        <v>44204.64583</v>
      </c>
      <c r="B503" t="str">
        <v>152.88</v>
      </c>
      <c r="C503">
        <v>128.9902419354839</v>
      </c>
      <c r="D503">
        <v>0.8437352298239398</v>
      </c>
    </row>
    <row r="504">
      <c r="A504" t="str">
        <v>44207.64583</v>
      </c>
      <c r="B504" t="str">
        <v>154.38</v>
      </c>
      <c r="C504">
        <v>129.32419354838714</v>
      </c>
      <c r="D504">
        <v>0.837700437546231</v>
      </c>
    </row>
    <row r="505">
      <c r="A505" t="str">
        <v>44208.64583</v>
      </c>
      <c r="B505" t="str">
        <v>155.32</v>
      </c>
      <c r="C505">
        <v>129.65677419354844</v>
      </c>
      <c r="D505">
        <v>0.8347719172904227</v>
      </c>
    </row>
    <row r="506">
      <c r="A506" t="str">
        <v>44209.64583</v>
      </c>
      <c r="B506" t="str">
        <v>155.6</v>
      </c>
      <c r="C506">
        <v>129.97766129032263</v>
      </c>
      <c r="D506">
        <v>0.8353320134339501</v>
      </c>
    </row>
    <row r="507">
      <c r="A507" t="str">
        <v>44210.64583</v>
      </c>
      <c r="B507" t="str">
        <v>155.76</v>
      </c>
      <c r="C507">
        <v>130.28975806451618</v>
      </c>
      <c r="D507">
        <v>0.8364776455092205</v>
      </c>
    </row>
    <row r="508">
      <c r="A508" t="str">
        <v>44211.64583</v>
      </c>
      <c r="B508" t="str">
        <v>154.11</v>
      </c>
      <c r="C508">
        <v>130.57661290322588</v>
      </c>
      <c r="D508">
        <v>0.8472948731634927</v>
      </c>
    </row>
    <row r="509">
      <c r="A509" t="str">
        <v>44214.64583</v>
      </c>
      <c r="B509" t="str">
        <v>152.56</v>
      </c>
      <c r="C509">
        <v>130.85443548387101</v>
      </c>
      <c r="D509">
        <v>0.8577244066850486</v>
      </c>
    </row>
    <row r="510">
      <c r="A510" t="str">
        <v>44215.64583</v>
      </c>
      <c r="B510" t="str">
        <v>155.45</v>
      </c>
      <c r="C510">
        <v>131.14774193548394</v>
      </c>
      <c r="D510">
        <v>0.8436651137695976</v>
      </c>
    </row>
    <row r="511">
      <c r="A511" t="str">
        <v>44216.64583</v>
      </c>
      <c r="B511" t="str">
        <v>156.75</v>
      </c>
      <c r="C511">
        <v>131.4522580645162</v>
      </c>
      <c r="D511">
        <v>0.838610896743325</v>
      </c>
    </row>
    <row r="512">
      <c r="A512" t="str">
        <v>44217.64583</v>
      </c>
      <c r="B512" t="str">
        <v>156.02</v>
      </c>
      <c r="C512">
        <v>131.7557258064517</v>
      </c>
      <c r="D512">
        <v>0.8444797193081123</v>
      </c>
    </row>
    <row r="513">
      <c r="A513" t="str">
        <v>44218.64583</v>
      </c>
      <c r="B513" t="str">
        <v>153.91</v>
      </c>
      <c r="C513">
        <v>132.02903225806457</v>
      </c>
      <c r="D513">
        <v>0.8578327091031419</v>
      </c>
    </row>
    <row r="514">
      <c r="A514" t="str">
        <v>44221.64583</v>
      </c>
      <c r="B514" t="str">
        <v>152.46</v>
      </c>
      <c r="C514">
        <v>132.29677419354843</v>
      </c>
      <c r="D514">
        <v>0.867747436662393</v>
      </c>
    </row>
    <row r="515">
      <c r="A515" t="str">
        <v>44223.64583</v>
      </c>
      <c r="B515" t="str">
        <v>149.48</v>
      </c>
      <c r="C515">
        <v>132.55096774193555</v>
      </c>
      <c r="D515">
        <v>0.8867471751534356</v>
      </c>
    </row>
    <row r="516">
      <c r="A516" t="str">
        <v>44224.64583</v>
      </c>
      <c r="B516" t="str">
        <v>147.99</v>
      </c>
      <c r="C516">
        <v>132.79266129032266</v>
      </c>
      <c r="D516">
        <v>0.8973083403630154</v>
      </c>
    </row>
    <row r="517">
      <c r="A517" t="str">
        <v>44225.64583</v>
      </c>
      <c r="B517" t="str">
        <v>146.1</v>
      </c>
      <c r="C517">
        <v>133.03403225806457</v>
      </c>
      <c r="D517">
        <v>0.9105683248327486</v>
      </c>
    </row>
    <row r="518">
      <c r="A518" t="str">
        <v>44228.64583</v>
      </c>
      <c r="B518" t="str">
        <v>152.52</v>
      </c>
      <c r="C518">
        <v>133.3124193548388</v>
      </c>
      <c r="D518">
        <v>0.8740651675507395</v>
      </c>
    </row>
    <row r="519">
      <c r="A519" t="str">
        <v>44229.64583</v>
      </c>
      <c r="B519" t="str">
        <v>156.1</v>
      </c>
      <c r="C519">
        <v>133.61943548387103</v>
      </c>
      <c r="D519">
        <v>0.8559861337852084</v>
      </c>
    </row>
    <row r="520">
      <c r="A520" t="str">
        <v>44230.64583</v>
      </c>
      <c r="B520" t="str">
        <v>157.66</v>
      </c>
      <c r="C520">
        <v>133.93104838709684</v>
      </c>
      <c r="D520">
        <v>0.8494928858752813</v>
      </c>
    </row>
    <row r="521">
      <c r="A521" t="str">
        <v>44231.64583</v>
      </c>
      <c r="B521" t="str">
        <v>158.69</v>
      </c>
      <c r="C521">
        <v>134.24830645161296</v>
      </c>
      <c r="D521">
        <v>0.8459783631710439</v>
      </c>
    </row>
    <row r="522">
      <c r="A522" t="str">
        <v>44232.64583</v>
      </c>
      <c r="B522" t="str">
        <v>159.05</v>
      </c>
      <c r="C522">
        <v>134.56346774193554</v>
      </c>
      <c r="D522">
        <v>0.8460450659662718</v>
      </c>
    </row>
    <row r="523">
      <c r="A523" t="str">
        <v>44235.64583</v>
      </c>
      <c r="B523" t="str">
        <v>161.03</v>
      </c>
      <c r="C523">
        <v>134.89080645161295</v>
      </c>
      <c r="D523">
        <v>0.837675007462044</v>
      </c>
    </row>
    <row r="524">
      <c r="A524" t="str">
        <v>44236.64583</v>
      </c>
      <c r="B524" t="str">
        <v>161.23</v>
      </c>
      <c r="C524">
        <v>135.22064516129035</v>
      </c>
      <c r="D524">
        <v>0.838681666943437</v>
      </c>
    </row>
    <row r="525">
      <c r="A525" t="str">
        <v>44237.64583</v>
      </c>
      <c r="B525" t="str">
        <v>161.46</v>
      </c>
      <c r="C525">
        <v>135.55104838709678</v>
      </c>
      <c r="D525">
        <v>0.8395333109568734</v>
      </c>
    </row>
    <row r="526">
      <c r="A526" t="str">
        <v>44238.64583</v>
      </c>
      <c r="B526" t="str">
        <v>162.06</v>
      </c>
      <c r="C526">
        <v>135.8962096774194</v>
      </c>
      <c r="D526">
        <v>0.8385549159411292</v>
      </c>
    </row>
    <row r="527">
      <c r="A527" t="str">
        <v>44239.64583</v>
      </c>
      <c r="B527" t="str">
        <v>162.17</v>
      </c>
      <c r="C527">
        <v>136.23725806451614</v>
      </c>
      <c r="D527">
        <v>0.840089153755418</v>
      </c>
    </row>
    <row r="528">
      <c r="A528" t="str">
        <v>44242.64583</v>
      </c>
      <c r="B528" t="str">
        <v>163.93</v>
      </c>
      <c r="C528">
        <v>136.58370967741936</v>
      </c>
      <c r="D528">
        <v>0.8331831249766325</v>
      </c>
    </row>
    <row r="529">
      <c r="A529" t="str">
        <v>44243.64583</v>
      </c>
      <c r="B529" t="str">
        <v>163.54</v>
      </c>
      <c r="C529">
        <v>136.92572580645162</v>
      </c>
      <c r="D529">
        <v>0.837261378295534</v>
      </c>
    </row>
    <row r="530">
      <c r="A530" t="str">
        <v>44244.64583</v>
      </c>
      <c r="B530" t="str">
        <v>162.59</v>
      </c>
      <c r="C530">
        <v>137.26580645161292</v>
      </c>
      <c r="D530">
        <v>0.8442450732001532</v>
      </c>
    </row>
    <row r="531">
      <c r="A531" t="str">
        <v>44245.64583</v>
      </c>
      <c r="B531" t="str">
        <v>161.89</v>
      </c>
      <c r="C531">
        <v>137.59467741935484</v>
      </c>
      <c r="D531">
        <v>0.8499269715198892</v>
      </c>
    </row>
    <row r="532">
      <c r="A532" t="str">
        <v>44246.64583</v>
      </c>
      <c r="B532" t="str">
        <v>160.42</v>
      </c>
      <c r="C532">
        <v>137.90451612903226</v>
      </c>
      <c r="D532">
        <v>0.8596466533414304</v>
      </c>
    </row>
    <row r="533">
      <c r="A533" t="str">
        <v>44249.64583</v>
      </c>
      <c r="B533" t="str">
        <v>157.18</v>
      </c>
      <c r="C533">
        <v>138.18879032258064</v>
      </c>
      <c r="D533">
        <v>0.87917540604772</v>
      </c>
    </row>
    <row r="534">
      <c r="A534" t="str">
        <v>44250.64583</v>
      </c>
      <c r="B534" t="str">
        <v>157.59</v>
      </c>
      <c r="C534">
        <v>138.46975806451613</v>
      </c>
      <c r="D534">
        <v>0.8786709693795046</v>
      </c>
    </row>
    <row r="535">
      <c r="A535" t="str">
        <v>44251.64583</v>
      </c>
      <c r="B535" t="str">
        <v>160.15</v>
      </c>
      <c r="C535">
        <v>138.7700806451613</v>
      </c>
      <c r="D535">
        <v>0.8665006596638233</v>
      </c>
    </row>
    <row r="536">
      <c r="A536" t="str">
        <v>44252.64583</v>
      </c>
      <c r="B536" t="str">
        <v>161.87</v>
      </c>
      <c r="C536">
        <v>139.07516129032257</v>
      </c>
      <c r="D536">
        <v>0.8591781138587914</v>
      </c>
    </row>
    <row r="537">
      <c r="A537" t="str">
        <v>44253.64583</v>
      </c>
      <c r="B537" t="str">
        <v>156.15</v>
      </c>
      <c r="C537">
        <v>139.3583870967742</v>
      </c>
      <c r="D537">
        <v>0.8924648549265078</v>
      </c>
    </row>
    <row r="538">
      <c r="A538" t="str">
        <v>44256.64583</v>
      </c>
      <c r="B538" t="str">
        <v>158.01</v>
      </c>
      <c r="C538">
        <v>139.6475806451613</v>
      </c>
      <c r="D538">
        <v>0.8837895110762692</v>
      </c>
    </row>
    <row r="539">
      <c r="A539" t="str">
        <v>44257.64583</v>
      </c>
      <c r="B539" t="str">
        <v>159.57</v>
      </c>
      <c r="C539">
        <v>139.94451612903225</v>
      </c>
      <c r="D539">
        <v>0.8770101906939416</v>
      </c>
    </row>
    <row r="540">
      <c r="A540" t="str">
        <v>44258.64583</v>
      </c>
      <c r="B540" t="str">
        <v>162.98</v>
      </c>
      <c r="C540">
        <v>140.2691129032258</v>
      </c>
      <c r="D540">
        <v>0.860652306437758</v>
      </c>
    </row>
    <row r="541">
      <c r="A541" t="str">
        <v>44259.64583</v>
      </c>
      <c r="B541" t="str">
        <v>161.2</v>
      </c>
      <c r="C541">
        <v>140.59233870967742</v>
      </c>
      <c r="D541">
        <v>0.8721609101096615</v>
      </c>
    </row>
    <row r="542">
      <c r="A542" t="str">
        <v>44260.64583</v>
      </c>
      <c r="B542" t="str">
        <v>159.66</v>
      </c>
      <c r="C542">
        <v>140.90193548387097</v>
      </c>
      <c r="D542">
        <v>0.8825124357000562</v>
      </c>
    </row>
    <row r="543">
      <c r="A543" t="str">
        <v>44263.64583</v>
      </c>
      <c r="B543" t="str">
        <v>160.04</v>
      </c>
      <c r="C543">
        <v>141.21798387096777</v>
      </c>
      <c r="D543">
        <v>0.8823918012432378</v>
      </c>
    </row>
    <row r="544">
      <c r="A544" t="str">
        <v>44264.64583</v>
      </c>
      <c r="B544" t="str">
        <v>161.47</v>
      </c>
      <c r="C544">
        <v>141.54967741935488</v>
      </c>
      <c r="D544">
        <v>0.8766314325841016</v>
      </c>
    </row>
    <row r="545">
      <c r="A545" t="str">
        <v>44265.64583</v>
      </c>
      <c r="B545" t="str">
        <v>162.16</v>
      </c>
      <c r="C545">
        <v>141.87403225806455</v>
      </c>
      <c r="D545">
        <v>0.874901530945144</v>
      </c>
    </row>
    <row r="546">
      <c r="A546" t="str">
        <v>44267.64583</v>
      </c>
      <c r="B546" t="str">
        <v>160.63</v>
      </c>
      <c r="C546">
        <v>142.1845161290323</v>
      </c>
      <c r="D546">
        <v>0.885167877289624</v>
      </c>
    </row>
    <row r="547">
      <c r="A547" t="str">
        <v>44270.64583</v>
      </c>
      <c r="B547" t="str">
        <v>159.96</v>
      </c>
      <c r="C547">
        <v>142.48959677419356</v>
      </c>
      <c r="D547">
        <v>0.8907826755075866</v>
      </c>
    </row>
    <row r="548">
      <c r="A548" t="str">
        <v>44271.64583</v>
      </c>
      <c r="B548" t="str">
        <v>159.79</v>
      </c>
      <c r="C548">
        <v>142.78709677419357</v>
      </c>
      <c r="D548">
        <v>0.8935921945941147</v>
      </c>
    </row>
    <row r="549">
      <c r="A549" t="str">
        <v>44272.64583</v>
      </c>
      <c r="B549" t="str">
        <v>157.88</v>
      </c>
      <c r="C549">
        <v>143.0626612903226</v>
      </c>
      <c r="D549">
        <v>0.9061480953276071</v>
      </c>
    </row>
    <row r="550">
      <c r="A550" t="str">
        <v>44273.64583</v>
      </c>
      <c r="B550" t="str">
        <v>156.12</v>
      </c>
      <c r="C550">
        <v>143.33201612903227</v>
      </c>
      <c r="D550">
        <v>0.9180887530683594</v>
      </c>
    </row>
    <row r="551">
      <c r="A551" t="str">
        <v>44274.64583</v>
      </c>
      <c r="B551" t="str">
        <v>157.87</v>
      </c>
      <c r="C551">
        <v>143.6159677419355</v>
      </c>
      <c r="D551">
        <v>0.9097103169819186</v>
      </c>
    </row>
    <row r="552">
      <c r="A552" t="str">
        <v>44277.64583</v>
      </c>
      <c r="B552" t="str">
        <v>157.33</v>
      </c>
      <c r="C552">
        <v>143.91766129032263</v>
      </c>
      <c r="D552">
        <v>0.9147502783342186</v>
      </c>
    </row>
    <row r="553">
      <c r="A553" t="str">
        <v>44278.64583</v>
      </c>
      <c r="B553" t="str">
        <v>158.35</v>
      </c>
      <c r="C553">
        <v>144.23572580645163</v>
      </c>
      <c r="D553">
        <v>0.9108665980830541</v>
      </c>
    </row>
    <row r="554">
      <c r="A554" t="str">
        <v>44279.64583</v>
      </c>
      <c r="B554" t="str">
        <v>156.09</v>
      </c>
      <c r="C554">
        <v>144.5352419354839</v>
      </c>
      <c r="D554">
        <v>0.9259737455024915</v>
      </c>
    </row>
    <row r="555">
      <c r="A555" t="str">
        <v>44280.64583</v>
      </c>
      <c r="B555" t="str">
        <v>153.86</v>
      </c>
      <c r="C555">
        <v>144.84250000000003</v>
      </c>
      <c r="D555">
        <v>0.9413915247627714</v>
      </c>
    </row>
    <row r="556">
      <c r="A556" t="str">
        <v>44281.64583</v>
      </c>
      <c r="B556" t="str">
        <v>155.21</v>
      </c>
      <c r="C556">
        <v>145.1436290322581</v>
      </c>
      <c r="D556">
        <v>0.9351435412167908</v>
      </c>
    </row>
    <row r="557">
      <c r="A557" t="str">
        <v>44285.64583</v>
      </c>
      <c r="B557" t="str">
        <v>158.42</v>
      </c>
      <c r="C557">
        <v>145.45548387096775</v>
      </c>
      <c r="D557">
        <v>0.9181636401399303</v>
      </c>
    </row>
    <row r="558">
      <c r="A558" t="str">
        <v>44286.64583</v>
      </c>
      <c r="B558" t="str">
        <v>157.16</v>
      </c>
      <c r="C558">
        <v>145.75661290322583</v>
      </c>
      <c r="D558">
        <v>0.9274409067397927</v>
      </c>
    </row>
    <row r="559">
      <c r="A559" t="str">
        <v>44287.64583</v>
      </c>
      <c r="B559" t="str">
        <v>158.7</v>
      </c>
      <c r="C559">
        <v>146.0692741935484</v>
      </c>
      <c r="D559">
        <v>0.9204113055674129</v>
      </c>
    </row>
    <row r="560">
      <c r="A560" t="str">
        <v>44291.64583</v>
      </c>
      <c r="B560" t="str">
        <v>156.96</v>
      </c>
      <c r="C560">
        <v>146.3543548387097</v>
      </c>
      <c r="D560">
        <v>0.9324309049357141</v>
      </c>
    </row>
    <row r="561">
      <c r="A561" t="str">
        <v>44292.64583</v>
      </c>
      <c r="B561" t="str">
        <v>157.39</v>
      </c>
      <c r="C561">
        <v>146.63669354838711</v>
      </c>
      <c r="D561">
        <v>0.9316773209758379</v>
      </c>
    </row>
    <row r="562">
      <c r="A562" t="str">
        <v>44293.64583</v>
      </c>
      <c r="B562" t="str">
        <v>158.82</v>
      </c>
      <c r="C562">
        <v>146.91725806451615</v>
      </c>
      <c r="D562">
        <v>0.9250551445946112</v>
      </c>
    </row>
    <row r="563">
      <c r="A563" t="str">
        <v>44294.64583</v>
      </c>
      <c r="B563" t="str">
        <v>158.87</v>
      </c>
      <c r="C563">
        <v>147.19129032258064</v>
      </c>
      <c r="D563">
        <v>0.9264888923181257</v>
      </c>
    </row>
    <row r="564">
      <c r="A564" t="str">
        <v>44295.64583</v>
      </c>
      <c r="B564" t="str">
        <v>158.78</v>
      </c>
      <c r="C564">
        <v>147.45637096774195</v>
      </c>
      <c r="D564">
        <v>0.9286835304682073</v>
      </c>
    </row>
    <row r="565">
      <c r="A565" t="str">
        <v>44298.64583</v>
      </c>
      <c r="B565" t="str">
        <v>154.08</v>
      </c>
      <c r="C565">
        <v>147.67483870967743</v>
      </c>
      <c r="D565">
        <v>0.9584296385622886</v>
      </c>
    </row>
    <row r="566">
      <c r="A566" t="str">
        <v>44299.64583</v>
      </c>
      <c r="B566" t="str">
        <v>155.5</v>
      </c>
      <c r="C566">
        <v>147.905</v>
      </c>
      <c r="D566">
        <v>0.9511575562700965</v>
      </c>
    </row>
    <row r="567">
      <c r="A567" t="str">
        <v>44301.64583</v>
      </c>
      <c r="B567" t="str">
        <v>155.93</v>
      </c>
      <c r="C567">
        <v>148.13814516129034</v>
      </c>
      <c r="D567">
        <v>0.9500297900422647</v>
      </c>
    </row>
    <row r="568">
      <c r="A568" t="str">
        <v>44302.64583</v>
      </c>
      <c r="B568" t="str">
        <v>156.42</v>
      </c>
      <c r="C568">
        <v>148.37201612903226</v>
      </c>
      <c r="D568">
        <v>0.9485488820421447</v>
      </c>
    </row>
    <row r="569">
      <c r="A569" t="str">
        <v>44305.64583</v>
      </c>
      <c r="B569" t="str">
        <v>154.09</v>
      </c>
      <c r="C569">
        <v>148.6081451612903</v>
      </c>
      <c r="D569">
        <v>0.9644243309837777</v>
      </c>
    </row>
    <row r="570">
      <c r="A570" t="str">
        <v>44306.64583</v>
      </c>
      <c r="B570" t="str">
        <v>153.29</v>
      </c>
      <c r="C570">
        <v>148.83129032258066</v>
      </c>
      <c r="D570">
        <v>0.9709132384537847</v>
      </c>
    </row>
    <row r="571">
      <c r="A571" t="str">
        <v>44308.64583</v>
      </c>
      <c r="B571" t="str">
        <v>154.27</v>
      </c>
      <c r="C571">
        <v>149.05274193548388</v>
      </c>
      <c r="D571">
        <v>0.966180993942334</v>
      </c>
    </row>
    <row r="572">
      <c r="A572" t="str">
        <v>44309.64583</v>
      </c>
      <c r="B572" t="str">
        <v>153.86</v>
      </c>
      <c r="C572">
        <v>149.27120967741936</v>
      </c>
      <c r="D572">
        <v>0.9701755471039865</v>
      </c>
    </row>
    <row r="573">
      <c r="A573" t="str">
        <v>44312.64583</v>
      </c>
      <c r="B573" t="str">
        <v>155.17</v>
      </c>
      <c r="C573">
        <v>149.49854838709678</v>
      </c>
      <c r="D573">
        <v>0.9634500766069265</v>
      </c>
    </row>
    <row r="574">
      <c r="A574" t="str">
        <v>44313.64583</v>
      </c>
      <c r="B574" t="str">
        <v>156.83</v>
      </c>
      <c r="C574">
        <v>149.74129032258065</v>
      </c>
      <c r="D574">
        <v>0.9548000403148673</v>
      </c>
    </row>
    <row r="575">
      <c r="A575" t="str">
        <v>44314.64583</v>
      </c>
      <c r="B575" t="str">
        <v>158.9</v>
      </c>
      <c r="C575">
        <v>149.9976612903226</v>
      </c>
      <c r="D575">
        <v>0.9439752126514953</v>
      </c>
    </row>
    <row r="576">
      <c r="A576" t="str">
        <v>44315.64583</v>
      </c>
      <c r="B576" t="str">
        <v>159.1</v>
      </c>
      <c r="C576">
        <v>150.26612903225808</v>
      </c>
      <c r="D576">
        <v>0.9444759838608302</v>
      </c>
    </row>
    <row r="577">
      <c r="A577" t="str">
        <v>44316.64583</v>
      </c>
      <c r="B577" t="str">
        <v>157</v>
      </c>
      <c r="C577">
        <v>150.50959677419354</v>
      </c>
      <c r="D577">
        <v>0.958659852064927</v>
      </c>
    </row>
    <row r="578">
      <c r="A578" t="str">
        <v>44319.64583</v>
      </c>
      <c r="B578" t="str">
        <v>156.97</v>
      </c>
      <c r="C578">
        <v>150.76419354838708</v>
      </c>
      <c r="D578">
        <v>0.9604650159163348</v>
      </c>
    </row>
    <row r="579">
      <c r="A579" t="str">
        <v>44320.64583</v>
      </c>
      <c r="B579" t="str">
        <v>155.55</v>
      </c>
      <c r="C579">
        <v>151.01282258064512</v>
      </c>
      <c r="D579">
        <v>0.9708313891394735</v>
      </c>
    </row>
    <row r="580">
      <c r="A580" t="str">
        <v>44321.64583</v>
      </c>
      <c r="B580" t="str">
        <v>156.81</v>
      </c>
      <c r="C580">
        <v>151.27282258064514</v>
      </c>
      <c r="D580">
        <v>0.9646886205002559</v>
      </c>
    </row>
    <row r="581">
      <c r="A581" t="str">
        <v>44322.64583</v>
      </c>
      <c r="B581" t="str">
        <v>157.54</v>
      </c>
      <c r="C581">
        <v>151.54032258064515</v>
      </c>
      <c r="D581">
        <v>0.9619164820404035</v>
      </c>
    </row>
    <row r="582">
      <c r="A582" t="str">
        <v>44323.64583</v>
      </c>
      <c r="B582" t="str">
        <v>158.53</v>
      </c>
      <c r="C582">
        <v>151.8025806451613</v>
      </c>
      <c r="D582">
        <v>0.9575637459481569</v>
      </c>
    </row>
    <row r="583">
      <c r="A583" t="str">
        <v>44326.64583</v>
      </c>
      <c r="B583" t="str">
        <v>159.69</v>
      </c>
      <c r="C583">
        <v>152.06596774193548</v>
      </c>
      <c r="D583">
        <v>0.9522572968998402</v>
      </c>
    </row>
    <row r="584">
      <c r="A584" t="str">
        <v>44327.64583</v>
      </c>
      <c r="B584" t="str">
        <v>158.94</v>
      </c>
      <c r="C584">
        <v>152.30645161290323</v>
      </c>
      <c r="D584">
        <v>0.9582638203907338</v>
      </c>
    </row>
    <row r="585">
      <c r="A585" t="str">
        <v>44328.64583</v>
      </c>
      <c r="B585" t="str">
        <v>157.69</v>
      </c>
      <c r="C585">
        <v>152.5248387096774</v>
      </c>
      <c r="D585">
        <v>0.9672448393029196</v>
      </c>
    </row>
    <row r="586">
      <c r="A586" t="str">
        <v>44330.64583</v>
      </c>
      <c r="B586" t="str">
        <v>157.47</v>
      </c>
      <c r="C586">
        <v>152.72435483870967</v>
      </c>
      <c r="D586">
        <v>0.9698631792640482</v>
      </c>
    </row>
    <row r="587">
      <c r="A587" t="str">
        <v>44333.64583</v>
      </c>
      <c r="B587" t="str">
        <v>159.52</v>
      </c>
      <c r="C587">
        <v>152.92435483870966</v>
      </c>
      <c r="D587">
        <v>0.9586531772737565</v>
      </c>
    </row>
    <row r="588">
      <c r="A588" t="str">
        <v>44334.64583</v>
      </c>
      <c r="B588" t="str">
        <v>161.37</v>
      </c>
      <c r="C588">
        <v>153.13032258064513</v>
      </c>
      <c r="D588">
        <v>0.9489392240233322</v>
      </c>
    </row>
    <row r="589">
      <c r="A589" t="str">
        <v>44335.64583</v>
      </c>
      <c r="B589" t="str">
        <v>160.67</v>
      </c>
      <c r="C589">
        <v>153.33524193548385</v>
      </c>
      <c r="D589">
        <v>0.9543489259692778</v>
      </c>
    </row>
    <row r="590">
      <c r="A590" t="str">
        <v>44336.64583</v>
      </c>
      <c r="B590" t="str">
        <v>159.64</v>
      </c>
      <c r="C590">
        <v>153.52758064516124</v>
      </c>
      <c r="D590">
        <v>0.9617112292981788</v>
      </c>
    </row>
    <row r="591">
      <c r="A591" t="str">
        <v>44337.64583</v>
      </c>
      <c r="B591" t="str">
        <v>162.1</v>
      </c>
      <c r="C591">
        <v>153.7268548387096</v>
      </c>
      <c r="D591">
        <v>0.9483458040636004</v>
      </c>
    </row>
    <row r="592">
      <c r="A592" t="str">
        <v>44340.64583</v>
      </c>
      <c r="B592" t="str">
        <v>162.43</v>
      </c>
      <c r="C592">
        <v>153.92467741935477</v>
      </c>
      <c r="D592">
        <v>0.9476369969793434</v>
      </c>
    </row>
    <row r="593">
      <c r="A593" t="str">
        <v>44341.64583</v>
      </c>
      <c r="B593" t="str">
        <v>162.53</v>
      </c>
      <c r="C593">
        <v>154.13661290322574</v>
      </c>
      <c r="D593">
        <v>0.9483579210190471</v>
      </c>
    </row>
    <row r="594">
      <c r="A594" t="str">
        <v>44342.64583</v>
      </c>
      <c r="B594" t="str">
        <v>163.46</v>
      </c>
      <c r="C594">
        <v>154.34999999999994</v>
      </c>
      <c r="D594">
        <v>0.9442677107549243</v>
      </c>
    </row>
    <row r="595">
      <c r="A595" t="str">
        <v>44343.64583</v>
      </c>
      <c r="B595" t="str">
        <v>164.12</v>
      </c>
      <c r="C595">
        <v>154.5625806451612</v>
      </c>
      <c r="D595">
        <v>0.9417656632047355</v>
      </c>
    </row>
    <row r="596">
      <c r="A596" t="str">
        <v>44344.64583</v>
      </c>
      <c r="B596" t="str">
        <v>165.02</v>
      </c>
      <c r="C596">
        <v>154.7693548387096</v>
      </c>
      <c r="D596">
        <v>0.9378824072155472</v>
      </c>
    </row>
    <row r="597">
      <c r="A597" t="str">
        <v>44347.64583</v>
      </c>
      <c r="B597" t="str">
        <v>166.79</v>
      </c>
      <c r="C597">
        <v>155.00645161290316</v>
      </c>
      <c r="D597">
        <v>0.9293509899448599</v>
      </c>
    </row>
    <row r="598">
      <c r="A598" t="str">
        <v>44348.64583</v>
      </c>
      <c r="B598" t="str">
        <v>166.88</v>
      </c>
      <c r="C598">
        <v>155.23741935483864</v>
      </c>
      <c r="D598">
        <v>0.9302338168434722</v>
      </c>
    </row>
    <row r="599">
      <c r="A599" t="str">
        <v>44349.64583</v>
      </c>
      <c r="B599" t="str">
        <v>167.29</v>
      </c>
      <c r="C599">
        <v>155.47056451612897</v>
      </c>
      <c r="D599">
        <v>0.929347626971899</v>
      </c>
    </row>
    <row r="600">
      <c r="A600" t="str">
        <v>44350.64583</v>
      </c>
      <c r="B600" t="str">
        <v>168.17</v>
      </c>
      <c r="C600">
        <v>155.69943548387087</v>
      </c>
      <c r="D600">
        <v>0.9258454866139673</v>
      </c>
    </row>
    <row r="601">
      <c r="A601" t="str">
        <v>44351.64583</v>
      </c>
      <c r="B601" t="str">
        <v>168.15</v>
      </c>
      <c r="C601">
        <v>155.9267741935483</v>
      </c>
      <c r="D601">
        <v>0.9273076074549409</v>
      </c>
    </row>
    <row r="602">
      <c r="A602" t="str">
        <v>44354.64583</v>
      </c>
      <c r="B602" t="str">
        <v>168.63</v>
      </c>
      <c r="C602">
        <v>156.15669354838704</v>
      </c>
      <c r="D602">
        <v>0.9260315101013286</v>
      </c>
    </row>
    <row r="603">
      <c r="A603" t="str">
        <v>44355.64583</v>
      </c>
      <c r="B603" t="str">
        <v>168.57</v>
      </c>
      <c r="C603">
        <v>156.37685483870962</v>
      </c>
      <c r="D603">
        <v>0.9276671699514126</v>
      </c>
    </row>
    <row r="604">
      <c r="A604" t="str">
        <v>44356.64583</v>
      </c>
      <c r="B604" t="str">
        <v>167.59</v>
      </c>
      <c r="C604">
        <v>156.58088709677412</v>
      </c>
      <c r="D604">
        <v>0.9343092493393049</v>
      </c>
    </row>
    <row r="605">
      <c r="A605" t="str">
        <v>44357.64583</v>
      </c>
      <c r="B605" t="str">
        <v>168.6</v>
      </c>
      <c r="C605">
        <v>156.7884677419354</v>
      </c>
      <c r="D605">
        <v>0.9299434622890593</v>
      </c>
    </row>
    <row r="606">
      <c r="A606" t="str">
        <v>44358.64583</v>
      </c>
      <c r="B606" t="str">
        <v>169.33</v>
      </c>
      <c r="C606">
        <v>156.9894354838709</v>
      </c>
      <c r="D606">
        <v>0.9271212158735657</v>
      </c>
    </row>
    <row r="607">
      <c r="A607" t="str">
        <v>44361.64583</v>
      </c>
      <c r="B607" t="str">
        <v>169.56</v>
      </c>
      <c r="C607">
        <v>157.1970161290322</v>
      </c>
      <c r="D607">
        <v>0.9270878516692156</v>
      </c>
    </row>
    <row r="608">
      <c r="A608" t="str">
        <v>44362.64583</v>
      </c>
      <c r="B608" t="str">
        <v>170.27</v>
      </c>
      <c r="C608">
        <v>157.4094354838709</v>
      </c>
      <c r="D608">
        <v>0.9244695805712745</v>
      </c>
    </row>
    <row r="609">
      <c r="A609" t="str">
        <v>44363.64583</v>
      </c>
      <c r="B609" t="str">
        <v>169.69</v>
      </c>
      <c r="C609">
        <v>157.61403225806444</v>
      </c>
      <c r="D609">
        <v>0.9288351243919173</v>
      </c>
    </row>
    <row r="610">
      <c r="A610" t="str">
        <v>44364.64583</v>
      </c>
      <c r="B610" t="str">
        <v>168.79</v>
      </c>
      <c r="C610">
        <v>157.80903225806446</v>
      </c>
      <c r="D610">
        <v>0.934943019480209</v>
      </c>
    </row>
    <row r="611">
      <c r="A611" t="str">
        <v>44365.64583</v>
      </c>
      <c r="B611" t="str">
        <v>168.67</v>
      </c>
      <c r="C611">
        <v>157.99330645161282</v>
      </c>
      <c r="D611">
        <v>0.9367006963396741</v>
      </c>
    </row>
    <row r="612">
      <c r="A612" t="str">
        <v>44368.64583</v>
      </c>
      <c r="B612" t="str">
        <v>169.07</v>
      </c>
      <c r="C612">
        <v>158.17483870967735</v>
      </c>
      <c r="D612">
        <v>0.9355582818340176</v>
      </c>
    </row>
    <row r="613">
      <c r="A613" t="str">
        <v>44369.64583</v>
      </c>
      <c r="B613" t="str">
        <v>169.41</v>
      </c>
      <c r="C613">
        <v>158.35588709677413</v>
      </c>
      <c r="D613">
        <v>0.9347493483075032</v>
      </c>
    </row>
    <row r="614">
      <c r="A614" t="str">
        <v>44370.64583</v>
      </c>
      <c r="B614" t="str">
        <v>168.68</v>
      </c>
      <c r="C614">
        <v>158.56701612903217</v>
      </c>
      <c r="D614">
        <v>0.9400463370229557</v>
      </c>
    </row>
    <row r="615">
      <c r="A615" t="str">
        <v>44371.64583</v>
      </c>
      <c r="B615" t="str">
        <v>169.68</v>
      </c>
      <c r="C615">
        <v>158.77556451612895</v>
      </c>
      <c r="D615">
        <v>0.9357352929993455</v>
      </c>
    </row>
    <row r="616">
      <c r="A616" t="str">
        <v>44372.64583</v>
      </c>
      <c r="B616" t="str">
        <v>170.4</v>
      </c>
      <c r="C616">
        <v>158.9794354838709</v>
      </c>
      <c r="D616">
        <v>0.9329779077691954</v>
      </c>
    </row>
    <row r="617">
      <c r="A617" t="str">
        <v>44375.64583</v>
      </c>
      <c r="B617" t="str">
        <v>169.85</v>
      </c>
      <c r="C617">
        <v>159.16758064516122</v>
      </c>
      <c r="D617">
        <v>0.9371067450406901</v>
      </c>
    </row>
    <row r="618">
      <c r="A618" t="str">
        <v>44376.64583</v>
      </c>
      <c r="B618" t="str">
        <v>169.33</v>
      </c>
      <c r="C618">
        <v>159.34137096774188</v>
      </c>
      <c r="D618">
        <v>0.9410108720707605</v>
      </c>
    </row>
    <row r="619">
      <c r="A619" t="str">
        <v>44377.64583</v>
      </c>
      <c r="B619" t="str">
        <v>169.13</v>
      </c>
      <c r="C619">
        <v>159.505564516129</v>
      </c>
      <c r="D619">
        <v>0.9430944511093774</v>
      </c>
    </row>
    <row r="620">
      <c r="A620" t="str">
        <v>44378.64583</v>
      </c>
      <c r="B620" t="str">
        <v>168.92</v>
      </c>
      <c r="C620">
        <v>159.66403225806445</v>
      </c>
      <c r="D620">
        <v>0.945205021655603</v>
      </c>
    </row>
    <row r="621">
      <c r="A621" t="str">
        <v>44379.64583</v>
      </c>
      <c r="B621" t="str">
        <v>169.34</v>
      </c>
      <c r="C621">
        <v>159.82749999999996</v>
      </c>
      <c r="D621">
        <v>0.943826030471241</v>
      </c>
    </row>
    <row r="622">
      <c r="A622" t="str">
        <v>44382.64583</v>
      </c>
      <c r="B622" t="str">
        <v>170.13</v>
      </c>
      <c r="C622">
        <v>159.99330645161285</v>
      </c>
      <c r="D622">
        <v>0.9404179536331797</v>
      </c>
    </row>
    <row r="623">
      <c r="A623" t="str">
        <v>44383.64583</v>
      </c>
      <c r="B623" t="str">
        <v>170.17</v>
      </c>
      <c r="C623">
        <v>160.15024193548382</v>
      </c>
      <c r="D623">
        <v>0.9411191275517649</v>
      </c>
    </row>
    <row r="624">
      <c r="A624" t="str">
        <v>44384.64583</v>
      </c>
      <c r="B624" t="str">
        <v>170.46</v>
      </c>
      <c r="C624">
        <v>160.30475806451608</v>
      </c>
      <c r="D624">
        <v>0.940424487061575</v>
      </c>
    </row>
    <row r="625">
      <c r="A625" t="str">
        <v>44385.64583</v>
      </c>
      <c r="B625" t="str">
        <v>169.47</v>
      </c>
      <c r="C625">
        <v>160.45193548387093</v>
      </c>
      <c r="D625">
        <v>0.9467866612608186</v>
      </c>
    </row>
    <row r="626">
      <c r="A626" t="str">
        <v>44386.64583</v>
      </c>
      <c r="B626" t="str">
        <v>169.07</v>
      </c>
      <c r="C626">
        <v>160.59604838709672</v>
      </c>
      <c r="D626">
        <v>0.9498790346430279</v>
      </c>
    </row>
    <row r="627">
      <c r="A627" t="str">
        <v>44389.64583</v>
      </c>
      <c r="B627" t="str">
        <v>169.04</v>
      </c>
      <c r="C627">
        <v>160.72637096774187</v>
      </c>
      <c r="D627">
        <v>0.9508185693785014</v>
      </c>
    </row>
    <row r="628">
      <c r="A628" t="str">
        <v>44390.64583</v>
      </c>
      <c r="B628" t="str">
        <v>170.17</v>
      </c>
      <c r="C628">
        <v>160.85370967741926</v>
      </c>
      <c r="D628">
        <v>0.9452530391809324</v>
      </c>
    </row>
    <row r="629">
      <c r="A629" t="str">
        <v>44391.64583</v>
      </c>
      <c r="B629" t="str">
        <v>170.6</v>
      </c>
      <c r="C629">
        <v>160.97693548387088</v>
      </c>
      <c r="D629">
        <v>0.9435928222970157</v>
      </c>
    </row>
    <row r="630">
      <c r="A630" t="str">
        <v>44392.64583</v>
      </c>
      <c r="B630" t="str">
        <v>171.28</v>
      </c>
      <c r="C630">
        <v>161.1033870967741</v>
      </c>
      <c r="D630">
        <v>0.9405849316719647</v>
      </c>
    </row>
    <row r="631">
      <c r="A631" t="str">
        <v>44393.64583</v>
      </c>
      <c r="B631" t="str">
        <v>171.41</v>
      </c>
      <c r="C631">
        <v>161.22959677419348</v>
      </c>
      <c r="D631">
        <v>0.9406078803698354</v>
      </c>
    </row>
    <row r="632">
      <c r="A632" t="str">
        <v>44396.64583</v>
      </c>
      <c r="B632" t="str">
        <v>169.77</v>
      </c>
      <c r="C632">
        <v>161.35588709677413</v>
      </c>
      <c r="D632">
        <v>0.9504381639675685</v>
      </c>
    </row>
    <row r="633">
      <c r="A633" t="str">
        <v>44397.64583</v>
      </c>
      <c r="B633" t="str">
        <v>168.54</v>
      </c>
      <c r="C633">
        <v>161.48475806451606</v>
      </c>
      <c r="D633">
        <v>0.9581390652932008</v>
      </c>
    </row>
    <row r="634">
      <c r="A634" t="str">
        <v>44399.64583</v>
      </c>
      <c r="B634" t="str">
        <v>170.36</v>
      </c>
      <c r="C634">
        <v>161.6049999999999</v>
      </c>
      <c r="D634">
        <v>0.9486088283634649</v>
      </c>
    </row>
    <row r="635">
      <c r="A635" t="str">
        <v>44400.64583</v>
      </c>
      <c r="B635" t="str">
        <v>170.57</v>
      </c>
      <c r="C635">
        <v>161.71645161290314</v>
      </c>
      <c r="D635">
        <v>0.9480943402292499</v>
      </c>
    </row>
    <row r="636">
      <c r="A636" t="str">
        <v>44403.64583</v>
      </c>
      <c r="B636" t="str">
        <v>170.28</v>
      </c>
      <c r="C636">
        <v>161.83145161290312</v>
      </c>
      <c r="D636">
        <v>0.950384376397129</v>
      </c>
    </row>
    <row r="637">
      <c r="A637" t="str">
        <v>44404.64583</v>
      </c>
      <c r="B637" t="str">
        <v>169.68</v>
      </c>
      <c r="C637">
        <v>161.95862903225796</v>
      </c>
      <c r="D637">
        <v>0.9544945133914307</v>
      </c>
    </row>
    <row r="638">
      <c r="A638" t="str">
        <v>44405.64583</v>
      </c>
      <c r="B638" t="str">
        <v>169.34</v>
      </c>
      <c r="C638">
        <v>162.09475806451604</v>
      </c>
      <c r="D638">
        <v>0.9572148226320777</v>
      </c>
    </row>
    <row r="639">
      <c r="A639" t="str">
        <v>44406.64583</v>
      </c>
      <c r="B639" t="str">
        <v>169.95</v>
      </c>
      <c r="C639">
        <v>162.25983870967735</v>
      </c>
      <c r="D639">
        <v>0.9547504484241093</v>
      </c>
    </row>
    <row r="640">
      <c r="A640" t="str">
        <v>44407.64583</v>
      </c>
      <c r="B640" t="str">
        <v>169.69</v>
      </c>
      <c r="C640">
        <v>162.4348387096773</v>
      </c>
      <c r="D640">
        <v>0.9572446149429978</v>
      </c>
    </row>
    <row r="641">
      <c r="A641" t="str">
        <v>44410.64583</v>
      </c>
      <c r="B641" t="str">
        <v>171</v>
      </c>
      <c r="C641">
        <v>162.63564516129023</v>
      </c>
      <c r="D641">
        <v>0.9510856442180715</v>
      </c>
    </row>
    <row r="642">
      <c r="A642" t="str">
        <v>44411.64583</v>
      </c>
      <c r="B642" t="str">
        <v>173.27</v>
      </c>
      <c r="C642">
        <v>162.80298387096767</v>
      </c>
      <c r="D642">
        <v>0.9395912960753025</v>
      </c>
    </row>
    <row r="643">
      <c r="A643" t="str">
        <v>44412.64583</v>
      </c>
      <c r="B643" t="str">
        <v>174.67</v>
      </c>
      <c r="C643">
        <v>162.95274193548377</v>
      </c>
      <c r="D643">
        <v>0.9329177416584633</v>
      </c>
    </row>
    <row r="644">
      <c r="A644" t="str">
        <v>44413.64583</v>
      </c>
      <c r="B644" t="str">
        <v>175.13</v>
      </c>
      <c r="C644">
        <v>163.09362903225798</v>
      </c>
      <c r="D644">
        <v>0.9312717925669959</v>
      </c>
    </row>
    <row r="645">
      <c r="A645" t="str">
        <v>44414.64583</v>
      </c>
      <c r="B645" t="str">
        <v>174.85</v>
      </c>
      <c r="C645">
        <v>163.22395161290314</v>
      </c>
      <c r="D645">
        <v>0.9335084450266122</v>
      </c>
    </row>
    <row r="646">
      <c r="A646" t="str">
        <v>44417.64583</v>
      </c>
      <c r="B646" t="str">
        <v>175.41</v>
      </c>
      <c r="C646">
        <v>163.35588709677413</v>
      </c>
      <c r="D646">
        <v>0.9312803551495019</v>
      </c>
    </row>
    <row r="647">
      <c r="A647" t="str">
        <v>44418.64583</v>
      </c>
      <c r="B647" t="str">
        <v>175.63</v>
      </c>
      <c r="C647">
        <v>163.473629032258</v>
      </c>
      <c r="D647">
        <v>0.930784199921756</v>
      </c>
    </row>
    <row r="648">
      <c r="A648" t="str">
        <v>44419.64583</v>
      </c>
      <c r="B648" t="str">
        <v>175.37</v>
      </c>
      <c r="C648">
        <v>163.5876612903225</v>
      </c>
      <c r="D648">
        <v>0.9328143997851542</v>
      </c>
    </row>
    <row r="649">
      <c r="A649" t="str">
        <v>44420.64583</v>
      </c>
      <c r="B649" t="str">
        <v>176.17</v>
      </c>
      <c r="C649">
        <v>163.70629032258057</v>
      </c>
      <c r="D649">
        <v>0.9292518040675517</v>
      </c>
    </row>
    <row r="650">
      <c r="A650" t="str">
        <v>44421.64583</v>
      </c>
      <c r="B650" t="str">
        <v>177.94</v>
      </c>
      <c r="C650">
        <v>163.83435483870957</v>
      </c>
      <c r="D650">
        <v>0.9207280815932875</v>
      </c>
    </row>
    <row r="651">
      <c r="A651" t="str">
        <v>44424.64583</v>
      </c>
      <c r="B651" t="str">
        <v>178.6</v>
      </c>
      <c r="C651">
        <v>163.9668548387096</v>
      </c>
      <c r="D651">
        <v>0.9180674962973662</v>
      </c>
    </row>
    <row r="652">
      <c r="A652" t="str">
        <v>44425.64583</v>
      </c>
      <c r="B652" t="str">
        <v>178.91</v>
      </c>
      <c r="C652">
        <v>164.08766129032247</v>
      </c>
      <c r="D652">
        <v>0.917151983065913</v>
      </c>
    </row>
    <row r="653">
      <c r="A653" t="str">
        <v>44426.64583</v>
      </c>
      <c r="B653" t="str">
        <v>178.76</v>
      </c>
      <c r="C653">
        <v>164.21040322580635</v>
      </c>
      <c r="D653">
        <v>0.9186082077970819</v>
      </c>
    </row>
    <row r="654">
      <c r="A654" t="str">
        <v>44428.64583</v>
      </c>
      <c r="B654" t="str">
        <v>177.32</v>
      </c>
      <c r="C654">
        <v>164.32919354838697</v>
      </c>
      <c r="D654">
        <v>0.9267380642250562</v>
      </c>
    </row>
    <row r="655">
      <c r="A655" t="str">
        <v>44431.64583</v>
      </c>
      <c r="B655" t="str">
        <v>178.1</v>
      </c>
      <c r="C655">
        <v>164.45991935483858</v>
      </c>
      <c r="D655">
        <v>0.9234133596565894</v>
      </c>
    </row>
    <row r="656">
      <c r="A656" t="str">
        <v>44432.64583</v>
      </c>
      <c r="B656" t="str">
        <v>179.46</v>
      </c>
      <c r="C656">
        <v>164.61346774193535</v>
      </c>
      <c r="D656">
        <v>0.9172710784683793</v>
      </c>
    </row>
    <row r="657">
      <c r="A657" t="str">
        <v>44433.64583</v>
      </c>
      <c r="B657" t="str">
        <v>179.47</v>
      </c>
      <c r="C657">
        <v>164.7932258064515</v>
      </c>
      <c r="D657">
        <v>0.9182215735579846</v>
      </c>
    </row>
    <row r="658">
      <c r="A658" t="str">
        <v>44434.64583</v>
      </c>
      <c r="B658" t="str">
        <v>179.52</v>
      </c>
      <c r="C658">
        <v>164.97008064516118</v>
      </c>
      <c r="D658">
        <v>0.9189509839859691</v>
      </c>
    </row>
    <row r="659">
      <c r="A659" t="str">
        <v>44435.64583</v>
      </c>
      <c r="B659" t="str">
        <v>180.24</v>
      </c>
      <c r="C659">
        <v>165.13209677419343</v>
      </c>
      <c r="D659">
        <v>0.9161789656801677</v>
      </c>
    </row>
    <row r="660">
      <c r="A660" t="str">
        <v>44438.64583</v>
      </c>
      <c r="B660" t="str">
        <v>182.57</v>
      </c>
      <c r="C660">
        <v>165.29903225806441</v>
      </c>
      <c r="D660">
        <v>0.905400844925587</v>
      </c>
    </row>
    <row r="661">
      <c r="A661" t="str">
        <v>44439.64583</v>
      </c>
      <c r="B661" t="str">
        <v>184.55</v>
      </c>
      <c r="C661">
        <v>165.52806451612892</v>
      </c>
      <c r="D661">
        <v>0.896928011466426</v>
      </c>
    </row>
    <row r="662">
      <c r="A662" t="str">
        <v>44440.64583</v>
      </c>
      <c r="B662" t="str">
        <v>184.31</v>
      </c>
      <c r="C662">
        <v>165.74016129032248</v>
      </c>
      <c r="D662">
        <v>0.8992467109235661</v>
      </c>
    </row>
    <row r="663">
      <c r="A663" t="str">
        <v>44441.64583</v>
      </c>
      <c r="B663" t="str">
        <v>185.96</v>
      </c>
      <c r="C663">
        <v>165.95298387096764</v>
      </c>
      <c r="D663">
        <v>0.8924122600073544</v>
      </c>
    </row>
    <row r="664">
      <c r="A664" t="str">
        <v>44442.64583</v>
      </c>
      <c r="B664" t="str">
        <v>186.91</v>
      </c>
      <c r="C664">
        <v>166.14596774193538</v>
      </c>
      <c r="D664">
        <v>0.8889089280505879</v>
      </c>
    </row>
    <row r="665">
      <c r="A665" t="str">
        <v>44445.64583</v>
      </c>
      <c r="B665" t="str">
        <v>187.55</v>
      </c>
      <c r="C665">
        <v>166.35846774193539</v>
      </c>
      <c r="D665">
        <v>0.8870086256568135</v>
      </c>
    </row>
    <row r="666">
      <c r="A666" t="str">
        <v>44446.64583</v>
      </c>
      <c r="B666" t="str">
        <v>187.17</v>
      </c>
      <c r="C666">
        <v>166.58032258064503</v>
      </c>
      <c r="D666">
        <v>0.8899947779058879</v>
      </c>
    </row>
    <row r="667">
      <c r="A667" t="str">
        <v>44447.64583</v>
      </c>
      <c r="B667" t="str">
        <v>187.14</v>
      </c>
      <c r="C667">
        <v>166.7988709677418</v>
      </c>
      <c r="D667">
        <v>0.891305284641134</v>
      </c>
    </row>
    <row r="668">
      <c r="A668" t="str">
        <v>44448.64583</v>
      </c>
      <c r="B668" t="str">
        <v>187.42</v>
      </c>
      <c r="C668">
        <v>167.00814516129017</v>
      </c>
      <c r="D668">
        <v>0.8910903060574655</v>
      </c>
    </row>
    <row r="669">
      <c r="A669" t="str">
        <v>44452.64583</v>
      </c>
      <c r="B669" t="str">
        <v>187.11</v>
      </c>
      <c r="C669">
        <v>167.20935483870952</v>
      </c>
      <c r="D669">
        <v>0.8936420011688819</v>
      </c>
    </row>
    <row r="670">
      <c r="A670" t="str">
        <v>44453.64583</v>
      </c>
      <c r="B670" t="str">
        <v>187.54</v>
      </c>
      <c r="C670">
        <v>167.42637096774178</v>
      </c>
      <c r="D670">
        <v>0.8927501917870416</v>
      </c>
    </row>
    <row r="671">
      <c r="A671" t="str">
        <v>44454.64583</v>
      </c>
      <c r="B671" t="str">
        <v>189.01</v>
      </c>
      <c r="C671">
        <v>167.66064516129015</v>
      </c>
      <c r="D671">
        <v>0.8870464269683623</v>
      </c>
    </row>
    <row r="672">
      <c r="A672" t="str">
        <v>44455.64583</v>
      </c>
      <c r="B672" t="str">
        <v>190.22</v>
      </c>
      <c r="C672">
        <v>167.9060483870966</v>
      </c>
      <c r="D672">
        <v>0.882693977431903</v>
      </c>
    </row>
    <row r="673">
      <c r="A673" t="str">
        <v>44456.64583</v>
      </c>
      <c r="B673" t="str">
        <v>189.82</v>
      </c>
      <c r="C673">
        <v>168.1636290322579</v>
      </c>
      <c r="D673">
        <v>0.8859110158690228</v>
      </c>
    </row>
    <row r="674">
      <c r="A674" t="str">
        <v>44459.64583</v>
      </c>
      <c r="B674" t="str">
        <v>187.86</v>
      </c>
      <c r="C674">
        <v>168.4195967741934</v>
      </c>
      <c r="D674">
        <v>0.8965165377099615</v>
      </c>
    </row>
    <row r="675">
      <c r="A675" t="str">
        <v>44460.64583</v>
      </c>
      <c r="B675" t="str">
        <v>189.66</v>
      </c>
      <c r="C675">
        <v>168.67596774193532</v>
      </c>
      <c r="D675">
        <v>0.8893597371187142</v>
      </c>
    </row>
    <row r="676">
      <c r="A676" t="str">
        <v>44461.64583</v>
      </c>
      <c r="B676" t="str">
        <v>189.69</v>
      </c>
      <c r="C676">
        <v>168.9369354838708</v>
      </c>
      <c r="D676">
        <v>0.8905948414986072</v>
      </c>
    </row>
    <row r="677">
      <c r="A677" t="str">
        <v>44462.64583</v>
      </c>
      <c r="B677" t="str">
        <v>192.29</v>
      </c>
      <c r="C677">
        <v>169.21064516129016</v>
      </c>
      <c r="D677">
        <v>0.8799763126594735</v>
      </c>
    </row>
    <row r="678">
      <c r="A678" t="str">
        <v>44463.64583</v>
      </c>
      <c r="B678" t="str">
        <v>192.63</v>
      </c>
      <c r="C678">
        <v>169.50532258064501</v>
      </c>
      <c r="D678">
        <v>0.8799528763985102</v>
      </c>
    </row>
    <row r="679">
      <c r="A679" t="str">
        <v>44466.64583</v>
      </c>
      <c r="B679" t="str">
        <v>192.79</v>
      </c>
      <c r="C679">
        <v>169.81927419354824</v>
      </c>
      <c r="D679">
        <v>0.8808510513696158</v>
      </c>
    </row>
    <row r="680">
      <c r="A680" t="str">
        <v>44467.64583</v>
      </c>
      <c r="B680" t="str">
        <v>191.44</v>
      </c>
      <c r="C680">
        <v>170.11145161290307</v>
      </c>
      <c r="D680">
        <v>0.8885888613294143</v>
      </c>
    </row>
    <row r="681">
      <c r="A681" t="str">
        <v>44468.64583</v>
      </c>
      <c r="B681" t="str">
        <v>191.15</v>
      </c>
      <c r="C681">
        <v>170.37540322580634</v>
      </c>
      <c r="D681">
        <v>0.8913178301114639</v>
      </c>
    </row>
    <row r="682">
      <c r="A682" t="str">
        <v>44469.64583</v>
      </c>
      <c r="B682" t="str">
        <v>190.11</v>
      </c>
      <c r="C682">
        <v>170.64112903225794</v>
      </c>
      <c r="D682">
        <v>0.8975915471687861</v>
      </c>
    </row>
    <row r="683">
      <c r="A683" t="str">
        <v>44470.64583</v>
      </c>
      <c r="B683" t="str">
        <v>189.22</v>
      </c>
      <c r="C683">
        <v>170.887258064516</v>
      </c>
      <c r="D683">
        <v>0.9031141426092169</v>
      </c>
    </row>
    <row r="684">
      <c r="A684" t="str">
        <v>44473.64583</v>
      </c>
      <c r="B684" t="str">
        <v>191.03</v>
      </c>
      <c r="C684">
        <v>171.16201612903214</v>
      </c>
      <c r="D684">
        <v>0.8959954778256407</v>
      </c>
    </row>
    <row r="685">
      <c r="A685" t="str">
        <v>44474.64583</v>
      </c>
      <c r="B685" t="str">
        <v>192.2</v>
      </c>
      <c r="C685">
        <v>171.44274193548375</v>
      </c>
      <c r="D685">
        <v>0.8920017790607896</v>
      </c>
    </row>
    <row r="686">
      <c r="A686" t="str">
        <v>44475.64583</v>
      </c>
      <c r="B686" t="str">
        <v>190.19</v>
      </c>
      <c r="C686">
        <v>171.6957258064515</v>
      </c>
      <c r="D686">
        <v>0.9027589558149823</v>
      </c>
    </row>
    <row r="687">
      <c r="A687" t="str">
        <v>44476.64583</v>
      </c>
      <c r="B687" t="str">
        <v>191.82</v>
      </c>
      <c r="C687">
        <v>171.96145161290312</v>
      </c>
      <c r="D687">
        <v>0.8964730039250501</v>
      </c>
    </row>
    <row r="688">
      <c r="A688" t="str">
        <v>44477.64583</v>
      </c>
      <c r="B688" t="str">
        <v>192.58</v>
      </c>
      <c r="C688">
        <v>172.23403225806445</v>
      </c>
      <c r="D688">
        <v>0.8943505673385836</v>
      </c>
    </row>
    <row r="689">
      <c r="A689" t="str">
        <v>44480.64583</v>
      </c>
      <c r="B689" t="str">
        <v>193.09</v>
      </c>
      <c r="C689">
        <v>172.54862903225796</v>
      </c>
      <c r="D689">
        <v>0.8936176344308766</v>
      </c>
    </row>
    <row r="690">
      <c r="A690" t="str">
        <v>44481.64583</v>
      </c>
      <c r="B690" t="str">
        <v>193.66</v>
      </c>
      <c r="C690">
        <v>172.85637096774184</v>
      </c>
      <c r="D690">
        <v>0.8925765308671995</v>
      </c>
    </row>
    <row r="691">
      <c r="A691" t="str">
        <v>44482.64583</v>
      </c>
      <c r="B691" t="str">
        <v>195.56</v>
      </c>
      <c r="C691">
        <v>173.17596774193538</v>
      </c>
      <c r="D691">
        <v>0.8855388000712588</v>
      </c>
    </row>
    <row r="692">
      <c r="A692" t="str">
        <v>44483.64583</v>
      </c>
      <c r="B692" t="str">
        <v>197.11</v>
      </c>
      <c r="C692">
        <v>173.50411290322575</v>
      </c>
      <c r="D692">
        <v>0.8802400329928757</v>
      </c>
    </row>
    <row r="693">
      <c r="A693" t="str">
        <v>44487.64583</v>
      </c>
      <c r="B693" t="str">
        <v>198.91</v>
      </c>
      <c r="C693">
        <v>173.86556451612896</v>
      </c>
      <c r="D693">
        <v>0.8740916219201094</v>
      </c>
    </row>
    <row r="694">
      <c r="A694" t="str">
        <v>44488.64583</v>
      </c>
      <c r="B694" t="str">
        <v>198.41</v>
      </c>
      <c r="C694">
        <v>174.22943548387087</v>
      </c>
      <c r="D694">
        <v>0.8781282973835536</v>
      </c>
    </row>
    <row r="695">
      <c r="A695" t="str">
        <v>44489.64583</v>
      </c>
      <c r="B695" t="str">
        <v>197.3</v>
      </c>
      <c r="C695">
        <v>174.57645161290313</v>
      </c>
      <c r="D695">
        <v>0.8848274283472028</v>
      </c>
    </row>
    <row r="696">
      <c r="A696" t="str">
        <v>44490.64583</v>
      </c>
      <c r="B696" t="str">
        <v>196.08</v>
      </c>
      <c r="C696">
        <v>174.91693548387087</v>
      </c>
      <c r="D696">
        <v>0.8920692344138661</v>
      </c>
    </row>
    <row r="697">
      <c r="A697" t="str">
        <v>44491.64583</v>
      </c>
      <c r="B697" t="str">
        <v>195.68</v>
      </c>
      <c r="C697">
        <v>175.24362903225799</v>
      </c>
      <c r="D697">
        <v>0.8955622906390943</v>
      </c>
    </row>
    <row r="698">
      <c r="A698" t="str">
        <v>44494.64583</v>
      </c>
      <c r="B698" t="str">
        <v>195.71</v>
      </c>
      <c r="C698">
        <v>175.55717741935476</v>
      </c>
      <c r="D698">
        <v>0.8970271187949249</v>
      </c>
    </row>
    <row r="699">
      <c r="A699" t="str">
        <v>44495.64583</v>
      </c>
      <c r="B699" t="str">
        <v>197.13</v>
      </c>
      <c r="C699">
        <v>175.86548387096767</v>
      </c>
      <c r="D699">
        <v>0.8921294773548809</v>
      </c>
    </row>
    <row r="700">
      <c r="A700" t="str">
        <v>44496.64583</v>
      </c>
      <c r="B700" t="str">
        <v>196.54</v>
      </c>
      <c r="C700">
        <v>176.16741935483864</v>
      </c>
      <c r="D700">
        <v>0.8963438452978459</v>
      </c>
    </row>
    <row r="701">
      <c r="A701" t="str">
        <v>44497.64583</v>
      </c>
      <c r="B701" t="str">
        <v>193.68</v>
      </c>
      <c r="C701">
        <v>176.46322580645153</v>
      </c>
      <c r="D701">
        <v>0.9111071138292623</v>
      </c>
    </row>
    <row r="702">
      <c r="A702" t="str">
        <v>44498.64583</v>
      </c>
      <c r="B702" t="str">
        <v>191.16</v>
      </c>
      <c r="C702">
        <v>176.73895161290315</v>
      </c>
      <c r="D702">
        <v>0.9245603244031343</v>
      </c>
    </row>
    <row r="703">
      <c r="A703" t="str">
        <v>44501.64583</v>
      </c>
      <c r="B703" t="str">
        <v>193.84</v>
      </c>
      <c r="C703">
        <v>177.0477419354838</v>
      </c>
      <c r="D703">
        <v>0.9133705217472338</v>
      </c>
    </row>
    <row r="704">
      <c r="A704" t="str">
        <v>44502.64583</v>
      </c>
      <c r="B704" t="str">
        <v>193.1</v>
      </c>
      <c r="C704">
        <v>177.34040322580637</v>
      </c>
      <c r="D704">
        <v>0.9183863450326586</v>
      </c>
    </row>
    <row r="705">
      <c r="A705" t="str">
        <v>44503.64583</v>
      </c>
      <c r="B705" t="str">
        <v>192.58</v>
      </c>
      <c r="C705">
        <v>177.62298387096766</v>
      </c>
      <c r="D705">
        <v>0.922333491904495</v>
      </c>
    </row>
    <row r="706">
      <c r="A706" t="str">
        <v>44504.80208</v>
      </c>
      <c r="B706" t="str">
        <v>193.59</v>
      </c>
      <c r="C706">
        <v>177.90572580645153</v>
      </c>
      <c r="D706">
        <v>0.9189820022028593</v>
      </c>
    </row>
    <row r="707">
      <c r="A707" t="str">
        <v>44508.64583</v>
      </c>
      <c r="B707" t="str">
        <v>195.37</v>
      </c>
      <c r="C707">
        <v>178.19346774193542</v>
      </c>
      <c r="D707">
        <v>0.9120820378867555</v>
      </c>
    </row>
    <row r="708">
      <c r="A708" t="str">
        <v>44509.64583</v>
      </c>
      <c r="B708" t="str">
        <v>194.88</v>
      </c>
      <c r="C708">
        <v>178.48330645161283</v>
      </c>
      <c r="D708">
        <v>0.9158626152073729</v>
      </c>
    </row>
    <row r="709">
      <c r="A709" t="str">
        <v>44510.64583</v>
      </c>
      <c r="B709" t="str">
        <v>194.66</v>
      </c>
      <c r="C709">
        <v>178.78145161290317</v>
      </c>
      <c r="D709">
        <v>0.9184293209334387</v>
      </c>
    </row>
    <row r="710">
      <c r="A710" t="str">
        <v>44511.64583</v>
      </c>
      <c r="B710" t="str">
        <v>193.25</v>
      </c>
      <c r="C710">
        <v>179.06999999999994</v>
      </c>
      <c r="D710">
        <v>0.9266235446313063</v>
      </c>
    </row>
    <row r="711">
      <c r="A711" t="str">
        <v>44512.64583</v>
      </c>
      <c r="B711" t="str">
        <v>195.46</v>
      </c>
      <c r="C711">
        <v>179.35983870967735</v>
      </c>
      <c r="D711">
        <v>0.9176293804854054</v>
      </c>
    </row>
    <row r="712">
      <c r="A712" t="str">
        <v>44515.64583</v>
      </c>
      <c r="B712" t="str">
        <v>195.52</v>
      </c>
      <c r="C712">
        <v>179.6352419354838</v>
      </c>
      <c r="D712">
        <v>0.9187563519613533</v>
      </c>
    </row>
    <row r="713">
      <c r="A713" t="str">
        <v>44516.64583</v>
      </c>
      <c r="B713" t="str">
        <v>194.47</v>
      </c>
      <c r="C713">
        <v>179.90782258064513</v>
      </c>
      <c r="D713">
        <v>0.9251186433930433</v>
      </c>
    </row>
    <row r="714">
      <c r="A714" t="str">
        <v>44517.64583</v>
      </c>
      <c r="B714" t="str">
        <v>193.53</v>
      </c>
      <c r="C714">
        <v>180.18112903225804</v>
      </c>
      <c r="D714">
        <v>0.931024280639994</v>
      </c>
    </row>
    <row r="715">
      <c r="A715" t="str">
        <v>44518.64583</v>
      </c>
      <c r="B715" t="str">
        <v>192.14</v>
      </c>
      <c r="C715">
        <v>180.42338709677418</v>
      </c>
      <c r="D715">
        <v>0.9390204387257947</v>
      </c>
    </row>
    <row r="716">
      <c r="A716" t="str">
        <v>44522.64583</v>
      </c>
      <c r="B716" t="str">
        <v>188.53</v>
      </c>
      <c r="C716">
        <v>180.6338709677419</v>
      </c>
      <c r="D716">
        <v>0.9581173869821349</v>
      </c>
    </row>
    <row r="717">
      <c r="A717" t="str">
        <v>44523.64583</v>
      </c>
      <c r="B717" t="str">
        <v>189.4</v>
      </c>
      <c r="C717">
        <v>180.85056451612903</v>
      </c>
      <c r="D717">
        <v>0.9548604251115577</v>
      </c>
    </row>
    <row r="718">
      <c r="A718" t="str">
        <v>44524.64583</v>
      </c>
      <c r="B718" t="str">
        <v>188.25</v>
      </c>
      <c r="C718">
        <v>181.05048387096772</v>
      </c>
      <c r="D718">
        <v>0.9617555584115152</v>
      </c>
    </row>
    <row r="719">
      <c r="A719" t="str">
        <v>44525.64583</v>
      </c>
      <c r="B719" t="str">
        <v>189.51</v>
      </c>
      <c r="C719">
        <v>181.25524193548387</v>
      </c>
      <c r="D719">
        <v>0.9564415700252434</v>
      </c>
    </row>
    <row r="720">
      <c r="A720" t="str">
        <v>44526.64583</v>
      </c>
      <c r="B720" t="str">
        <v>184.51</v>
      </c>
      <c r="C720">
        <v>181.41241935483868</v>
      </c>
      <c r="D720">
        <v>0.9832118549392374</v>
      </c>
    </row>
    <row r="721">
      <c r="A721" t="str">
        <v>44529.64583</v>
      </c>
      <c r="B721" t="str">
        <v>184.55</v>
      </c>
      <c r="C721">
        <v>181.55564516129027</v>
      </c>
      <c r="D721">
        <v>0.9837748315431605</v>
      </c>
    </row>
    <row r="722">
      <c r="A722" t="str">
        <v>44530.64583</v>
      </c>
      <c r="B722" t="str">
        <v>183.7</v>
      </c>
      <c r="C722">
        <v>181.69129032258058</v>
      </c>
      <c r="D722">
        <v>0.9890652712170963</v>
      </c>
    </row>
    <row r="723">
      <c r="A723" t="str">
        <v>44531.64583</v>
      </c>
      <c r="B723" t="str">
        <v>185.72</v>
      </c>
      <c r="C723">
        <v>181.83991935483866</v>
      </c>
      <c r="D723">
        <v>0.9791079008983343</v>
      </c>
    </row>
    <row r="724">
      <c r="A724" t="str">
        <v>44532.64583</v>
      </c>
      <c r="B724" t="str">
        <v>187.99</v>
      </c>
      <c r="C724">
        <v>181.9997580645161</v>
      </c>
      <c r="D724">
        <v>0.9681353160514713</v>
      </c>
    </row>
    <row r="725">
      <c r="A725" t="str">
        <v>44533.64583</v>
      </c>
      <c r="B725" t="str">
        <v>186</v>
      </c>
      <c r="C725">
        <v>182.1437096774193</v>
      </c>
      <c r="D725">
        <v>0.9792672563302114</v>
      </c>
    </row>
    <row r="726">
      <c r="A726" t="str">
        <v>44536.64583</v>
      </c>
      <c r="B726" t="str">
        <v>183.01</v>
      </c>
      <c r="C726">
        <v>182.25967741935477</v>
      </c>
      <c r="D726">
        <v>0.9959001006467121</v>
      </c>
    </row>
    <row r="727">
      <c r="A727" t="str">
        <v>44537.64583</v>
      </c>
      <c r="B727" t="str">
        <v>185.71</v>
      </c>
      <c r="C727">
        <v>182.3979032258064</v>
      </c>
      <c r="D727">
        <v>0.9821652211825233</v>
      </c>
    </row>
    <row r="728">
      <c r="A728" t="str">
        <v>44538.64583</v>
      </c>
      <c r="B728" t="str">
        <v>188.48</v>
      </c>
      <c r="C728">
        <v>182.56637096774188</v>
      </c>
      <c r="D728">
        <v>0.9686246337422638</v>
      </c>
    </row>
    <row r="729">
      <c r="A729" t="str">
        <v>44539.64583</v>
      </c>
      <c r="B729" t="str">
        <v>189.14</v>
      </c>
      <c r="C729">
        <v>182.7320161290322</v>
      </c>
      <c r="D729">
        <v>0.9661204194196479</v>
      </c>
    </row>
    <row r="730">
      <c r="A730" t="str">
        <v>44540.64583</v>
      </c>
      <c r="B730" t="str">
        <v>189.09</v>
      </c>
      <c r="C730">
        <v>182.89137096774186</v>
      </c>
      <c r="D730">
        <v>0.967218631168977</v>
      </c>
    </row>
    <row r="731">
      <c r="A731" t="str">
        <v>44543.64583</v>
      </c>
      <c r="B731" t="str">
        <v>187.9</v>
      </c>
      <c r="C731">
        <v>183.03927419354832</v>
      </c>
      <c r="D731">
        <v>0.9741313155590651</v>
      </c>
    </row>
    <row r="732">
      <c r="A732" t="str">
        <v>44544.64583</v>
      </c>
      <c r="B732" t="str">
        <v>187.33</v>
      </c>
      <c r="C732">
        <v>183.17685483870963</v>
      </c>
      <c r="D732">
        <v>0.9778297914840635</v>
      </c>
    </row>
    <row r="733">
      <c r="A733" t="str">
        <v>44545.64583</v>
      </c>
      <c r="B733" t="str">
        <v>186.25</v>
      </c>
      <c r="C733">
        <v>183.3104032258064</v>
      </c>
      <c r="D733">
        <v>0.9842169300714437</v>
      </c>
    </row>
    <row r="734">
      <c r="A734" t="str">
        <v>44546.64583</v>
      </c>
      <c r="B734" t="str">
        <v>186.62</v>
      </c>
      <c r="C734">
        <v>183.45419354838702</v>
      </c>
      <c r="D734">
        <v>0.983036081601045</v>
      </c>
    </row>
    <row r="735">
      <c r="A735" t="str">
        <v>44547.64583</v>
      </c>
      <c r="B735" t="str">
        <v>183.77</v>
      </c>
      <c r="C735">
        <v>183.57596774193544</v>
      </c>
      <c r="D735">
        <v>0.9989441570546631</v>
      </c>
    </row>
    <row r="736">
      <c r="A736" t="str">
        <v>44550.64583</v>
      </c>
      <c r="B736" t="str">
        <v>179.93</v>
      </c>
      <c r="C736">
        <v>183.66354838709674</v>
      </c>
      <c r="D736">
        <v>1.0207500049302325</v>
      </c>
    </row>
    <row r="737">
      <c r="A737" t="str">
        <v>44551.64583</v>
      </c>
      <c r="B737" t="str">
        <v>181.45</v>
      </c>
      <c r="C737">
        <v>183.76064516129028</v>
      </c>
      <c r="D737">
        <v>1.0127343354163147</v>
      </c>
    </row>
    <row r="738">
      <c r="A738" t="str">
        <v>44552.64583</v>
      </c>
      <c r="B738" t="str">
        <v>183.33</v>
      </c>
      <c r="C738">
        <v>183.8787903225806</v>
      </c>
      <c r="D738">
        <v>1.0029934561860065</v>
      </c>
    </row>
    <row r="739">
      <c r="A739" t="str">
        <v>44553.64583</v>
      </c>
      <c r="B739" t="str">
        <v>184.1</v>
      </c>
      <c r="C739">
        <v>183.99508064516127</v>
      </c>
      <c r="D739">
        <v>0.9994300958455257</v>
      </c>
    </row>
    <row r="740">
      <c r="A740" t="str">
        <v>44554.64583</v>
      </c>
      <c r="B740" t="str">
        <v>183.45</v>
      </c>
      <c r="C740">
        <v>184.10032258064513</v>
      </c>
      <c r="D740">
        <v>1.0035449581937592</v>
      </c>
    </row>
    <row r="741">
      <c r="A741" t="str">
        <v>44557.64583</v>
      </c>
      <c r="B741" t="str">
        <v>184.55</v>
      </c>
      <c r="C741">
        <v>184.2188709677419</v>
      </c>
      <c r="D741">
        <v>0.9982057489446865</v>
      </c>
    </row>
    <row r="742">
      <c r="A742" t="str">
        <v>44558.64583</v>
      </c>
      <c r="B742" t="str">
        <v>186.3</v>
      </c>
      <c r="C742">
        <v>184.35572580645155</v>
      </c>
      <c r="D742">
        <v>0.9895637456062885</v>
      </c>
    </row>
    <row r="743">
      <c r="A743" t="str">
        <v>44559.64583</v>
      </c>
      <c r="B743" t="str">
        <v>186.12</v>
      </c>
      <c r="C743">
        <v>184.4927419354838</v>
      </c>
      <c r="D743">
        <v>0.9912569414113679</v>
      </c>
    </row>
    <row r="744">
      <c r="A744" t="str">
        <v>44560.64583</v>
      </c>
      <c r="B744" t="str">
        <v>186.14</v>
      </c>
      <c r="C744">
        <v>184.63161290322574</v>
      </c>
      <c r="D744">
        <v>0.991896491367926</v>
      </c>
    </row>
    <row r="745">
      <c r="A745" t="str">
        <v>44561.64583</v>
      </c>
      <c r="B745" t="str">
        <v>187.79</v>
      </c>
      <c r="C745">
        <v>184.7804032258064</v>
      </c>
      <c r="D745">
        <v>0.9839736046957048</v>
      </c>
    </row>
    <row r="746">
      <c r="A746" t="str">
        <v>44564.64583</v>
      </c>
      <c r="B746" t="str">
        <v>190.72</v>
      </c>
      <c r="C746">
        <v>184.94645161290316</v>
      </c>
      <c r="D746">
        <v>0.9697276196146348</v>
      </c>
    </row>
    <row r="747">
      <c r="A747" t="str">
        <v>44565.64583</v>
      </c>
      <c r="B747" t="str">
        <v>192.46</v>
      </c>
      <c r="C747">
        <v>185.1262096774193</v>
      </c>
      <c r="D747">
        <v>0.9618944699024176</v>
      </c>
    </row>
    <row r="748">
      <c r="A748" t="str">
        <v>44566.64583</v>
      </c>
      <c r="B748" t="str">
        <v>193.34</v>
      </c>
      <c r="C748">
        <v>185.3107258064516</v>
      </c>
      <c r="D748">
        <v>0.9584707034573889</v>
      </c>
    </row>
    <row r="749">
      <c r="A749" t="str">
        <v>44567.64583</v>
      </c>
      <c r="B749" t="str">
        <v>191.92</v>
      </c>
      <c r="C749">
        <v>185.49177419354834</v>
      </c>
      <c r="D749">
        <v>0.9665057013002728</v>
      </c>
    </row>
    <row r="750">
      <c r="A750" t="str">
        <v>44568.64583</v>
      </c>
      <c r="B750" t="str">
        <v>192.42</v>
      </c>
      <c r="C750">
        <v>185.6800806451612</v>
      </c>
      <c r="D750">
        <v>0.9649728751957241</v>
      </c>
    </row>
    <row r="751">
      <c r="A751" t="str">
        <v>44571.64583</v>
      </c>
      <c r="B751" t="str">
        <v>194.35</v>
      </c>
      <c r="C751">
        <v>185.884193548387</v>
      </c>
      <c r="D751">
        <v>0.9564404093047956</v>
      </c>
    </row>
    <row r="752">
      <c r="A752" t="str">
        <v>44572.64583</v>
      </c>
      <c r="B752" t="str">
        <v>194.69</v>
      </c>
      <c r="C752">
        <v>186.08193548387086</v>
      </c>
      <c r="D752">
        <v>0.9557857901477779</v>
      </c>
    </row>
    <row r="753">
      <c r="A753" t="str">
        <v>44573.64583</v>
      </c>
      <c r="B753" t="str">
        <v>196.2</v>
      </c>
      <c r="C753">
        <v>186.28838709677413</v>
      </c>
      <c r="D753">
        <v>0.9494820952944656</v>
      </c>
    </row>
    <row r="754">
      <c r="A754" t="str">
        <v>44574.64583</v>
      </c>
      <c r="B754" t="str">
        <v>197</v>
      </c>
      <c r="C754">
        <v>186.49580645161285</v>
      </c>
      <c r="D754">
        <v>0.9466792205665627</v>
      </c>
    </row>
    <row r="755">
      <c r="A755" t="str">
        <v>44575.64583</v>
      </c>
      <c r="B755" t="str">
        <v>197.36</v>
      </c>
      <c r="C755">
        <v>186.70508064516125</v>
      </c>
      <c r="D755">
        <v>0.9460127718137477</v>
      </c>
    </row>
    <row r="756">
      <c r="A756" t="str">
        <v>44578.64583</v>
      </c>
      <c r="B756" t="str">
        <v>198.03</v>
      </c>
      <c r="C756">
        <v>186.93298387096766</v>
      </c>
      <c r="D756">
        <v>0.9439629544562322</v>
      </c>
    </row>
    <row r="757">
      <c r="A757" t="str">
        <v>44579.64583</v>
      </c>
      <c r="B757" t="str">
        <v>195.97</v>
      </c>
      <c r="C757">
        <v>187.15419354838704</v>
      </c>
      <c r="D757">
        <v>0.9550145101208708</v>
      </c>
    </row>
    <row r="758">
      <c r="A758" t="str">
        <v>44580.64583</v>
      </c>
      <c r="B758" t="str">
        <v>194.18</v>
      </c>
      <c r="C758">
        <v>187.3462903225806</v>
      </c>
      <c r="D758">
        <v>0.9648073453629652</v>
      </c>
    </row>
    <row r="759">
      <c r="A759" t="str">
        <v>44581.64583</v>
      </c>
      <c r="B759" t="str">
        <v>192.18</v>
      </c>
      <c r="C759">
        <v>187.52056451612896</v>
      </c>
      <c r="D759">
        <v>0.9757548366954363</v>
      </c>
    </row>
    <row r="760">
      <c r="A760" t="str">
        <v>44582.64583</v>
      </c>
      <c r="B760" t="str">
        <v>190.64</v>
      </c>
      <c r="C760">
        <v>187.68475806451607</v>
      </c>
      <c r="D760">
        <v>0.9844983112909992</v>
      </c>
    </row>
    <row r="761">
      <c r="A761" t="str">
        <v>44585.64583</v>
      </c>
      <c r="B761" t="str">
        <v>185.79</v>
      </c>
      <c r="C761">
        <v>187.81467741935478</v>
      </c>
      <c r="D761">
        <v>1.0108976662864244</v>
      </c>
    </row>
    <row r="762">
      <c r="A762" t="str">
        <v>44586.64583</v>
      </c>
      <c r="B762" t="str">
        <v>187.07</v>
      </c>
      <c r="C762">
        <v>187.95766129032253</v>
      </c>
      <c r="D762">
        <v>1.0047450755884029</v>
      </c>
    </row>
    <row r="763">
      <c r="A763" t="str">
        <v>44588.64583</v>
      </c>
      <c r="B763" t="str">
        <v>185.33</v>
      </c>
      <c r="C763">
        <v>188.08169354838705</v>
      </c>
      <c r="D763">
        <v>1.0148475343893975</v>
      </c>
    </row>
    <row r="764">
      <c r="A764" t="str">
        <v>44589.64583</v>
      </c>
      <c r="B764" t="str">
        <v>185.1</v>
      </c>
      <c r="C764">
        <v>188.20596774193544</v>
      </c>
      <c r="D764">
        <v>1.0167799445809587</v>
      </c>
    </row>
    <row r="765">
      <c r="A765" t="str">
        <v>44592.64583</v>
      </c>
      <c r="B765" t="str">
        <v>187.63</v>
      </c>
      <c r="C765">
        <v>188.34008064516124</v>
      </c>
      <c r="D765">
        <v>1.0037844728730014</v>
      </c>
    </row>
    <row r="766">
      <c r="A766" t="str">
        <v>44593.64583</v>
      </c>
      <c r="B766" t="str">
        <v>189.7</v>
      </c>
      <c r="C766">
        <v>188.47258064516126</v>
      </c>
      <c r="D766">
        <v>0.9935296818405971</v>
      </c>
    </row>
    <row r="767">
      <c r="A767" t="str">
        <v>44594.64583</v>
      </c>
      <c r="B767" t="str">
        <v>192.12</v>
      </c>
      <c r="C767">
        <v>188.61330645161286</v>
      </c>
      <c r="D767">
        <v>0.9817473789902813</v>
      </c>
    </row>
    <row r="768">
      <c r="A768" t="str">
        <v>44595.64583</v>
      </c>
      <c r="B768" t="str">
        <v>190.01</v>
      </c>
      <c r="C768">
        <v>188.73330645161283</v>
      </c>
      <c r="D768">
        <v>0.9932809139077566</v>
      </c>
    </row>
    <row r="769">
      <c r="A769" t="str">
        <v>44596.64583</v>
      </c>
      <c r="B769" t="str">
        <v>189.59</v>
      </c>
      <c r="C769">
        <v>188.8521774193548</v>
      </c>
      <c r="D769">
        <v>0.9961083254357023</v>
      </c>
    </row>
    <row r="770">
      <c r="A770" t="str">
        <v>44599.64583</v>
      </c>
      <c r="B770" t="str">
        <v>186.34</v>
      </c>
      <c r="C770">
        <v>188.94032258064513</v>
      </c>
      <c r="D770">
        <v>1.0139547202996948</v>
      </c>
    </row>
    <row r="771">
      <c r="A771" t="str">
        <v>44600.64583</v>
      </c>
      <c r="B771" t="str">
        <v>186.81</v>
      </c>
      <c r="C771">
        <v>189.0304838709677</v>
      </c>
      <c r="D771">
        <v>1.0118863223112666</v>
      </c>
    </row>
    <row r="772">
      <c r="A772" t="str">
        <v>44601.64583</v>
      </c>
      <c r="B772" t="str">
        <v>189.03</v>
      </c>
      <c r="C772">
        <v>189.14064516129028</v>
      </c>
      <c r="D772">
        <v>1.0005853312240929</v>
      </c>
    </row>
    <row r="773">
      <c r="A773" t="str">
        <v>44602.64583</v>
      </c>
      <c r="B773" t="str">
        <v>190.11</v>
      </c>
      <c r="C773">
        <v>189.253064516129</v>
      </c>
      <c r="D773">
        <v>0.9954924228926884</v>
      </c>
    </row>
    <row r="774">
      <c r="A774" t="str">
        <v>44603.64583</v>
      </c>
      <c r="B774" t="str">
        <v>188</v>
      </c>
      <c r="C774">
        <v>189.33419354838708</v>
      </c>
      <c r="D774">
        <v>1.0070967741935484</v>
      </c>
    </row>
    <row r="775">
      <c r="A775" t="str">
        <v>44606.64583</v>
      </c>
      <c r="B775" t="str">
        <v>182.59</v>
      </c>
      <c r="C775">
        <v>189.36637096774194</v>
      </c>
      <c r="D775">
        <v>1.037112497769549</v>
      </c>
    </row>
    <row r="776">
      <c r="A776" t="str">
        <v>44607.64583</v>
      </c>
      <c r="B776" t="str">
        <v>187.59</v>
      </c>
      <c r="C776">
        <v>189.43637096774194</v>
      </c>
      <c r="D776">
        <v>1.0098425873860117</v>
      </c>
    </row>
    <row r="777">
      <c r="A777" t="str">
        <v>44608.64583</v>
      </c>
      <c r="B777" t="str">
        <v>187.14</v>
      </c>
      <c r="C777">
        <v>189.50395161290325</v>
      </c>
      <c r="D777">
        <v>1.0126319953665879</v>
      </c>
    </row>
    <row r="778">
      <c r="A778" t="str">
        <v>44609.64583</v>
      </c>
      <c r="B778" t="str">
        <v>186.93</v>
      </c>
      <c r="C778">
        <v>189.58145161290324</v>
      </c>
      <c r="D778">
        <v>1.014184195222293</v>
      </c>
    </row>
    <row r="779">
      <c r="A779" t="str">
        <v>44610.64583</v>
      </c>
      <c r="B779" t="str">
        <v>186.64</v>
      </c>
      <c r="C779">
        <v>189.6503225806452</v>
      </c>
      <c r="D779">
        <v>1.0161290322580647</v>
      </c>
    </row>
    <row r="780">
      <c r="A780" t="str">
        <v>44613.64583</v>
      </c>
      <c r="B780" t="str">
        <v>186.29</v>
      </c>
      <c r="C780">
        <v>189.7054032258065</v>
      </c>
      <c r="D780">
        <v>1.0183337979806029</v>
      </c>
    </row>
    <row r="781">
      <c r="A781" t="str">
        <v>44614.64583</v>
      </c>
      <c r="B781" t="str">
        <v>185.27</v>
      </c>
      <c r="C781">
        <v>189.75217741935487</v>
      </c>
      <c r="D781">
        <v>1.0241926778180754</v>
      </c>
    </row>
    <row r="782">
      <c r="A782" t="str">
        <v>44615.64583</v>
      </c>
      <c r="B782" t="str">
        <v>185.05</v>
      </c>
      <c r="C782">
        <v>189.7967741935484</v>
      </c>
      <c r="D782">
        <v>1.0256513060986132</v>
      </c>
    </row>
    <row r="783">
      <c r="A783" t="str">
        <v>44616.64583</v>
      </c>
      <c r="B783" t="str">
        <v>178.36</v>
      </c>
      <c r="C783">
        <v>189.78161290322583</v>
      </c>
      <c r="D783">
        <v>1.0640368518907033</v>
      </c>
    </row>
    <row r="784">
      <c r="A784" t="str">
        <v>44617.64583</v>
      </c>
      <c r="B784" t="str">
        <v>180.85</v>
      </c>
      <c r="C784">
        <v>189.76774193548388</v>
      </c>
      <c r="D784">
        <v>1.0493101572324242</v>
      </c>
    </row>
    <row r="785">
      <c r="A785" t="str">
        <v>44620.64583</v>
      </c>
      <c r="B785" t="str">
        <v>181.84</v>
      </c>
      <c r="C785">
        <v>189.7458870967742</v>
      </c>
      <c r="D785">
        <v>1.0434771617728453</v>
      </c>
    </row>
    <row r="786">
      <c r="A786" t="str">
        <v>44622.64583</v>
      </c>
      <c r="B786" t="str">
        <v>180.1</v>
      </c>
      <c r="C786">
        <v>189.71193548387095</v>
      </c>
      <c r="D786">
        <v>1.0533699915817376</v>
      </c>
    </row>
    <row r="787">
      <c r="A787" t="str">
        <v>44623.64583</v>
      </c>
      <c r="B787" t="str">
        <v>178.86</v>
      </c>
      <c r="C787">
        <v>189.65467741935484</v>
      </c>
      <c r="D787">
        <v>1.0603526636439384</v>
      </c>
    </row>
    <row r="788">
      <c r="A788" t="str">
        <v>44624.64583</v>
      </c>
      <c r="B788" t="str">
        <v>176.26</v>
      </c>
      <c r="C788">
        <v>189.56879032258064</v>
      </c>
      <c r="D788">
        <v>1.075506583017024</v>
      </c>
    </row>
    <row r="789">
      <c r="A789" t="str">
        <v>44627.64583</v>
      </c>
      <c r="B789" t="str">
        <v>172.33</v>
      </c>
      <c r="C789">
        <v>189.4460483870968</v>
      </c>
      <c r="D789">
        <v>1.0993213508216606</v>
      </c>
    </row>
    <row r="790">
      <c r="A790" t="str">
        <v>44628.64583</v>
      </c>
      <c r="B790" t="str">
        <v>173.4</v>
      </c>
      <c r="C790">
        <v>189.33500000000004</v>
      </c>
      <c r="D790">
        <v>1.091897347174164</v>
      </c>
    </row>
    <row r="791">
      <c r="A791" t="str">
        <v>44629.64583</v>
      </c>
      <c r="B791" t="str">
        <v>176.98</v>
      </c>
      <c r="C791">
        <v>189.25306451612906</v>
      </c>
      <c r="D791">
        <v>1.0693471833886827</v>
      </c>
    </row>
    <row r="792">
      <c r="A792" t="str">
        <v>44630.64583</v>
      </c>
      <c r="B792" t="str">
        <v>179.65</v>
      </c>
      <c r="C792">
        <v>189.1904032258065</v>
      </c>
      <c r="D792">
        <v>1.053105500839446</v>
      </c>
    </row>
    <row r="793">
      <c r="A793" t="str">
        <v>44631.64583</v>
      </c>
      <c r="B793" t="str">
        <v>179.98</v>
      </c>
      <c r="C793">
        <v>189.1329032258065</v>
      </c>
      <c r="D793">
        <v>1.0508551129336954</v>
      </c>
    </row>
    <row r="794">
      <c r="A794" t="str">
        <v>44634.64583</v>
      </c>
      <c r="B794" t="str">
        <v>182.61</v>
      </c>
      <c r="C794">
        <v>189.09314516129038</v>
      </c>
      <c r="D794">
        <v>1.0355026841974173</v>
      </c>
    </row>
    <row r="795">
      <c r="A795" t="str">
        <v>44635.64583</v>
      </c>
      <c r="B795" t="str">
        <v>180.6</v>
      </c>
      <c r="C795">
        <v>189.02532258064522</v>
      </c>
      <c r="D795">
        <v>1.046651841531812</v>
      </c>
    </row>
    <row r="796">
      <c r="A796" t="str">
        <v>44636.64583</v>
      </c>
      <c r="B796" t="str">
        <v>183.66</v>
      </c>
      <c r="C796">
        <v>188.97241935483876</v>
      </c>
      <c r="D796">
        <v>1.0289252932311814</v>
      </c>
    </row>
    <row r="797">
      <c r="A797" t="str">
        <v>44637.64583</v>
      </c>
      <c r="B797" t="str">
        <v>186.71</v>
      </c>
      <c r="C797">
        <v>188.94733870967747</v>
      </c>
      <c r="D797">
        <v>1.011982961328678</v>
      </c>
    </row>
    <row r="798">
      <c r="A798" t="str">
        <v>44641.64583</v>
      </c>
      <c r="B798" t="str">
        <v>185.38</v>
      </c>
      <c r="C798">
        <v>188.92733870967746</v>
      </c>
      <c r="D798">
        <v>1.0191354984878491</v>
      </c>
    </row>
    <row r="799">
      <c r="A799" t="str">
        <v>44642.64583</v>
      </c>
      <c r="B799" t="str">
        <v>187.34</v>
      </c>
      <c r="C799">
        <v>188.90862903225812</v>
      </c>
      <c r="D799">
        <v>1.0083731666075484</v>
      </c>
    </row>
    <row r="800">
      <c r="A800" t="str">
        <v>44643.64583</v>
      </c>
      <c r="B800" t="str">
        <v>186.34</v>
      </c>
      <c r="C800">
        <v>188.88161290322586</v>
      </c>
      <c r="D800">
        <v>1.0136396528025429</v>
      </c>
    </row>
    <row r="801">
      <c r="A801" t="str">
        <v>44644.64583</v>
      </c>
      <c r="B801" t="str">
        <v>186.09</v>
      </c>
      <c r="C801">
        <v>188.83161290322585</v>
      </c>
      <c r="D801">
        <v>1.0147327255802345</v>
      </c>
    </row>
    <row r="802">
      <c r="A802" t="str">
        <v>44645.64583</v>
      </c>
      <c r="B802" t="str">
        <v>185.82</v>
      </c>
      <c r="C802">
        <v>188.77669354838713</v>
      </c>
      <c r="D802">
        <v>1.0159116001958193</v>
      </c>
    </row>
    <row r="803">
      <c r="A803" t="str">
        <v>44648.64583</v>
      </c>
      <c r="B803" t="str">
        <v>186.32</v>
      </c>
      <c r="C803">
        <v>188.72451612903228</v>
      </c>
      <c r="D803">
        <v>1.0129053033975541</v>
      </c>
    </row>
    <row r="804">
      <c r="A804" t="str">
        <v>44649.64583</v>
      </c>
      <c r="B804" t="str">
        <v>187.22</v>
      </c>
      <c r="C804">
        <v>188.6904838709678</v>
      </c>
      <c r="D804">
        <v>1.0078543097477182</v>
      </c>
    </row>
    <row r="805">
      <c r="A805" t="str">
        <v>44650.64583</v>
      </c>
      <c r="B805" t="str">
        <v>188.91</v>
      </c>
      <c r="C805">
        <v>188.67241935483875</v>
      </c>
      <c r="D805">
        <v>0.9987423606735416</v>
      </c>
    </row>
    <row r="806">
      <c r="A806" t="str">
        <v>44651.64583</v>
      </c>
      <c r="B806" t="str">
        <v>188.87</v>
      </c>
      <c r="C806">
        <v>188.66241935483873</v>
      </c>
      <c r="D806">
        <v>0.9989009337366375</v>
      </c>
    </row>
    <row r="807">
      <c r="A807" t="str">
        <v>44652.64583</v>
      </c>
      <c r="B807" t="str">
        <v>190.47</v>
      </c>
      <c r="C807">
        <v>188.6725</v>
      </c>
      <c r="D807">
        <v>0.9905628182915945</v>
      </c>
    </row>
    <row r="808">
      <c r="A808" t="str">
        <v>44655.64583</v>
      </c>
      <c r="B808" t="str">
        <v>195.19</v>
      </c>
      <c r="C808">
        <v>188.70604838709679</v>
      </c>
      <c r="D808">
        <v>0.9667813329939894</v>
      </c>
    </row>
    <row r="809">
      <c r="A809" t="str">
        <v>44656.64583</v>
      </c>
      <c r="B809" t="str">
        <v>194.55</v>
      </c>
      <c r="C809">
        <v>188.72500000000002</v>
      </c>
      <c r="D809">
        <v>0.9700591107684401</v>
      </c>
    </row>
    <row r="810">
      <c r="A810" t="str">
        <v>44657.64583</v>
      </c>
      <c r="B810" t="str">
        <v>193</v>
      </c>
      <c r="C810">
        <v>188.7476612903226</v>
      </c>
      <c r="D810">
        <v>0.9779671569446767</v>
      </c>
    </row>
    <row r="811">
      <c r="A811" t="str">
        <v>44658.64583</v>
      </c>
      <c r="B811" t="str">
        <v>191.26</v>
      </c>
      <c r="C811">
        <v>188.74314516129033</v>
      </c>
      <c r="D811">
        <v>0.9868406627694779</v>
      </c>
    </row>
    <row r="812">
      <c r="A812" t="str">
        <v>44659.64583</v>
      </c>
      <c r="B812" t="str">
        <v>192.76</v>
      </c>
      <c r="C812">
        <v>188.74459677419352</v>
      </c>
      <c r="D812">
        <v>0.9791688979777626</v>
      </c>
    </row>
    <row r="813">
      <c r="A813" t="str">
        <v>44662.64583</v>
      </c>
      <c r="B813" t="str">
        <v>191.67</v>
      </c>
      <c r="C813">
        <v>188.73314516129028</v>
      </c>
      <c r="D813">
        <v>0.9846775455798523</v>
      </c>
    </row>
    <row r="814">
      <c r="A814" t="str">
        <v>44663.64583</v>
      </c>
      <c r="B814" t="str">
        <v>190.42</v>
      </c>
      <c r="C814">
        <v>188.7070161290322</v>
      </c>
      <c r="D814">
        <v>0.9910041809107879</v>
      </c>
    </row>
    <row r="815">
      <c r="A815" t="str">
        <v>44664.64583</v>
      </c>
      <c r="B815" t="str">
        <v>189.54</v>
      </c>
      <c r="C815">
        <v>188.65846774193543</v>
      </c>
      <c r="D815">
        <v>0.9953490964542335</v>
      </c>
    </row>
    <row r="816">
      <c r="A816" t="str">
        <v>44669.64583</v>
      </c>
      <c r="B816" t="str">
        <v>186.23</v>
      </c>
      <c r="C816">
        <v>188.57072580645155</v>
      </c>
      <c r="D816">
        <v>1.0125690050284677</v>
      </c>
    </row>
    <row r="817">
      <c r="A817" t="str">
        <v>44670.64583</v>
      </c>
      <c r="B817" t="str">
        <v>183.68</v>
      </c>
      <c r="C817">
        <v>188.4479032258064</v>
      </c>
      <c r="D817">
        <v>1.0259576612903223</v>
      </c>
    </row>
    <row r="818">
      <c r="A818" t="str">
        <v>44671.64583</v>
      </c>
      <c r="B818" t="str">
        <v>185.86</v>
      </c>
      <c r="C818">
        <v>188.34669354838704</v>
      </c>
      <c r="D818">
        <v>1.0133793906617186</v>
      </c>
    </row>
    <row r="819">
      <c r="A819" t="str">
        <v>44672.64583</v>
      </c>
      <c r="B819" t="str">
        <v>188.1</v>
      </c>
      <c r="C819">
        <v>188.27249999999995</v>
      </c>
      <c r="D819">
        <v>1.0009170653907493</v>
      </c>
    </row>
    <row r="820">
      <c r="A820" t="str">
        <v>44673.64583</v>
      </c>
      <c r="B820" t="str">
        <v>186.09</v>
      </c>
      <c r="C820">
        <v>188.1919354838709</v>
      </c>
      <c r="D820">
        <v>1.0112952629580896</v>
      </c>
    </row>
    <row r="821">
      <c r="A821" t="str">
        <v>44676.64583</v>
      </c>
      <c r="B821" t="str">
        <v>183.86</v>
      </c>
      <c r="C821">
        <v>188.09661290322575</v>
      </c>
      <c r="D821">
        <v>1.0230426025412038</v>
      </c>
    </row>
    <row r="822">
      <c r="A822" t="str">
        <v>44677.64583</v>
      </c>
      <c r="B822" t="str">
        <v>186.11</v>
      </c>
      <c r="C822">
        <v>188.01919354838705</v>
      </c>
      <c r="D822">
        <v>1.010258414638585</v>
      </c>
    </row>
    <row r="823">
      <c r="A823" t="str">
        <v>44678.64583</v>
      </c>
      <c r="B823" t="str">
        <v>184.78</v>
      </c>
      <c r="C823">
        <v>187.91959677419348</v>
      </c>
      <c r="D823">
        <v>1.0169909988862078</v>
      </c>
    </row>
    <row r="824">
      <c r="A824" t="str">
        <v>44679.64583</v>
      </c>
      <c r="B824" t="str">
        <v>186.41</v>
      </c>
      <c r="C824">
        <v>187.83790322580637</v>
      </c>
      <c r="D824">
        <v>1.0076600140861884</v>
      </c>
    </row>
    <row r="825">
      <c r="A825" t="str">
        <v>44680.64583</v>
      </c>
      <c r="B825" t="str">
        <v>185.43</v>
      </c>
      <c r="C825">
        <v>187.77137096774186</v>
      </c>
      <c r="D825">
        <v>1.0126267107142417</v>
      </c>
    </row>
    <row r="826">
      <c r="A826" t="str">
        <v>44683.64583</v>
      </c>
      <c r="B826" t="str">
        <v>185.12</v>
      </c>
      <c r="C826">
        <v>187.7226612903225</v>
      </c>
      <c r="D826">
        <v>1.014059319848328</v>
      </c>
    </row>
    <row r="827">
      <c r="A827" t="str">
        <v>44685.64583</v>
      </c>
      <c r="B827" t="str">
        <v>181.05</v>
      </c>
      <c r="C827">
        <v>187.61951612903218</v>
      </c>
      <c r="D827">
        <v>1.0362856455621772</v>
      </c>
    </row>
    <row r="828">
      <c r="A828" t="str">
        <v>44686.64583</v>
      </c>
      <c r="B828" t="str">
        <v>181.01</v>
      </c>
      <c r="C828">
        <v>187.52201612903215</v>
      </c>
      <c r="D828">
        <v>1.0359760020387392</v>
      </c>
    </row>
    <row r="829">
      <c r="A829" t="str">
        <v>44687.64583</v>
      </c>
      <c r="B829" t="str">
        <v>177.94</v>
      </c>
      <c r="C829">
        <v>187.4039516129031</v>
      </c>
      <c r="D829">
        <v>1.05318619541926</v>
      </c>
    </row>
    <row r="830">
      <c r="A830" t="str">
        <v>44690.64583</v>
      </c>
      <c r="B830" t="str">
        <v>176.95</v>
      </c>
      <c r="C830">
        <v>187.26975806451603</v>
      </c>
      <c r="D830">
        <v>1.058320192509274</v>
      </c>
    </row>
    <row r="831">
      <c r="A831" t="str">
        <v>44691.64583</v>
      </c>
      <c r="B831" t="str">
        <v>176.16</v>
      </c>
      <c r="C831">
        <v>187.11483870967731</v>
      </c>
      <c r="D831">
        <v>1.0621868682429456</v>
      </c>
    </row>
    <row r="832">
      <c r="A832" t="str">
        <v>44692.64583</v>
      </c>
      <c r="B832" t="str">
        <v>175.34</v>
      </c>
      <c r="C832">
        <v>186.95725806451603</v>
      </c>
      <c r="D832">
        <v>1.066255606618661</v>
      </c>
    </row>
    <row r="833">
      <c r="A833" t="str">
        <v>44693.64583</v>
      </c>
      <c r="B833" t="str">
        <v>171.72</v>
      </c>
      <c r="C833">
        <v>186.77225806451602</v>
      </c>
      <c r="D833">
        <v>1.0876558238092011</v>
      </c>
    </row>
    <row r="834">
      <c r="A834" t="str">
        <v>44694.64583</v>
      </c>
      <c r="B834" t="str">
        <v>171.4</v>
      </c>
      <c r="C834">
        <v>186.5960483870967</v>
      </c>
      <c r="D834">
        <v>1.0886583919900623</v>
      </c>
    </row>
    <row r="835">
      <c r="A835" t="str">
        <v>44697.64583</v>
      </c>
      <c r="B835" t="str">
        <v>172.13</v>
      </c>
      <c r="C835">
        <v>186.40790322580636</v>
      </c>
      <c r="D835">
        <v>1.0829483717295438</v>
      </c>
    </row>
    <row r="836">
      <c r="A836" t="str">
        <v>44698.64583</v>
      </c>
      <c r="B836" t="str">
        <v>176.44</v>
      </c>
      <c r="C836">
        <v>186.25403225806443</v>
      </c>
      <c r="D836">
        <v>1.0556224906940854</v>
      </c>
    </row>
    <row r="837">
      <c r="A837" t="str">
        <v>44699.64583</v>
      </c>
      <c r="B837" t="str">
        <v>176.05</v>
      </c>
      <c r="C837">
        <v>186.10548387096765</v>
      </c>
      <c r="D837">
        <v>1.057117204606462</v>
      </c>
    </row>
    <row r="838">
      <c r="A838" t="str">
        <v>44700.64583</v>
      </c>
      <c r="B838" t="str">
        <v>171.7</v>
      </c>
      <c r="C838">
        <v>185.9294354838709</v>
      </c>
      <c r="D838">
        <v>1.082873823435474</v>
      </c>
    </row>
    <row r="839">
      <c r="A839" t="str">
        <v>44701.64583</v>
      </c>
      <c r="B839" t="str">
        <v>175.92</v>
      </c>
      <c r="C839">
        <v>185.79862903225796</v>
      </c>
      <c r="D839">
        <v>1.05615409863721</v>
      </c>
    </row>
    <row r="840">
      <c r="A840" t="str">
        <v>44704.64583</v>
      </c>
      <c r="B840" t="str">
        <v>175.53</v>
      </c>
      <c r="C840">
        <v>185.69379032258055</v>
      </c>
      <c r="D840">
        <v>1.057903437147955</v>
      </c>
    </row>
    <row r="841">
      <c r="A841" t="str">
        <v>44705.64583</v>
      </c>
      <c r="B841" t="str">
        <v>175.09</v>
      </c>
      <c r="C841">
        <v>185.5783870967741</v>
      </c>
      <c r="D841">
        <v>1.0599028333815415</v>
      </c>
    </row>
    <row r="842">
      <c r="A842" t="str">
        <v>44706.64583</v>
      </c>
      <c r="B842" t="str">
        <v>174.13</v>
      </c>
      <c r="C842">
        <v>185.46451612903215</v>
      </c>
      <c r="D842">
        <v>1.0650922651411712</v>
      </c>
    </row>
    <row r="843">
      <c r="A843" t="str">
        <v>44707.64583</v>
      </c>
      <c r="B843" t="str">
        <v>175.57</v>
      </c>
      <c r="C843">
        <v>185.35209677419346</v>
      </c>
      <c r="D843">
        <v>1.0557162201639998</v>
      </c>
    </row>
    <row r="844">
      <c r="A844" t="str">
        <v>44708.64583</v>
      </c>
      <c r="B844" t="str">
        <v>177.1</v>
      </c>
      <c r="C844">
        <v>185.29233870967732</v>
      </c>
      <c r="D844">
        <v>1.0462582648767778</v>
      </c>
    </row>
    <row r="845">
      <c r="A845" t="str">
        <v>44711.64583</v>
      </c>
      <c r="B845" t="str">
        <v>180.43</v>
      </c>
      <c r="C845">
        <v>185.2591129032257</v>
      </c>
      <c r="D845">
        <v>1.0267644676784664</v>
      </c>
    </row>
    <row r="846">
      <c r="A846" t="str">
        <v>44712.64583</v>
      </c>
      <c r="B846" t="str">
        <v>179.87</v>
      </c>
      <c r="C846">
        <v>185.22822580645152</v>
      </c>
      <c r="D846">
        <v>1.0297894357394313</v>
      </c>
    </row>
    <row r="847">
      <c r="A847" t="str">
        <v>44713.64583</v>
      </c>
      <c r="B847" t="str">
        <v>179.59</v>
      </c>
      <c r="C847">
        <v>185.17879032258054</v>
      </c>
      <c r="D847">
        <v>1.0311197189296761</v>
      </c>
    </row>
    <row r="848">
      <c r="A848" t="str">
        <v>44714.64583</v>
      </c>
      <c r="B848" t="str">
        <v>180.68</v>
      </c>
      <c r="C848">
        <v>185.1198387096773</v>
      </c>
      <c r="D848">
        <v>1.0245729395045235</v>
      </c>
    </row>
    <row r="849">
      <c r="A849" t="str">
        <v>44715.64583</v>
      </c>
      <c r="B849" t="str">
        <v>180.21</v>
      </c>
      <c r="C849">
        <v>185.0731451612902</v>
      </c>
      <c r="D849">
        <v>1.0269859894639042</v>
      </c>
    </row>
    <row r="850">
      <c r="A850" t="str">
        <v>44718.64583</v>
      </c>
      <c r="B850" t="str">
        <v>180.15</v>
      </c>
      <c r="C850">
        <v>185.0500806451612</v>
      </c>
      <c r="D850">
        <v>1.0272000035812445</v>
      </c>
    </row>
    <row r="851">
      <c r="A851" t="str">
        <v>44719.64583</v>
      </c>
      <c r="B851" t="str">
        <v>178.56</v>
      </c>
      <c r="C851">
        <v>184.99241935483863</v>
      </c>
      <c r="D851">
        <v>1.0360238539137467</v>
      </c>
    </row>
    <row r="852">
      <c r="A852" t="str">
        <v>44720.64583</v>
      </c>
      <c r="B852" t="str">
        <v>178.08</v>
      </c>
      <c r="C852">
        <v>184.90854838709672</v>
      </c>
      <c r="D852">
        <v>1.038345397501666</v>
      </c>
    </row>
    <row r="853">
      <c r="A853" t="str">
        <v>44721.64583</v>
      </c>
      <c r="B853" t="str">
        <v>179.4</v>
      </c>
      <c r="C853">
        <v>184.82999999999996</v>
      </c>
      <c r="D853">
        <v>1.0302675585284278</v>
      </c>
    </row>
    <row r="854">
      <c r="A854" t="str">
        <v>44722.64583</v>
      </c>
      <c r="B854" t="str">
        <v>176.46</v>
      </c>
      <c r="C854">
        <v>184.72814516129026</v>
      </c>
      <c r="D854">
        <v>1.0468556339186799</v>
      </c>
    </row>
    <row r="855">
      <c r="A855" t="str">
        <v>44725.64583</v>
      </c>
      <c r="B855" t="str">
        <v>171.87</v>
      </c>
      <c r="C855">
        <v>184.59887096774187</v>
      </c>
      <c r="D855">
        <v>1.0740610401334838</v>
      </c>
    </row>
    <row r="856">
      <c r="A856" t="str">
        <v>44726.64583</v>
      </c>
      <c r="B856" t="str">
        <v>171.3</v>
      </c>
      <c r="C856">
        <v>184.46959677419346</v>
      </c>
      <c r="D856">
        <v>1.0768803080805223</v>
      </c>
    </row>
    <row r="857">
      <c r="A857" t="str">
        <v>44727.64583</v>
      </c>
      <c r="B857" t="str">
        <v>171.1</v>
      </c>
      <c r="C857">
        <v>184.3474193548386</v>
      </c>
      <c r="D857">
        <v>1.0774250108406698</v>
      </c>
    </row>
    <row r="858">
      <c r="A858" t="str">
        <v>44728.64583</v>
      </c>
      <c r="B858" t="str">
        <v>167.56</v>
      </c>
      <c r="C858">
        <v>184.19370967741926</v>
      </c>
      <c r="D858">
        <v>1.0992701699535645</v>
      </c>
    </row>
    <row r="859">
      <c r="A859" t="str">
        <v>44729.64583</v>
      </c>
      <c r="B859" t="str">
        <v>166.87</v>
      </c>
      <c r="C859">
        <v>184.0574193548386</v>
      </c>
      <c r="D859">
        <v>1.1029988575228538</v>
      </c>
    </row>
    <row r="860">
      <c r="A860" t="str">
        <v>44732.64583</v>
      </c>
      <c r="B860" t="str">
        <v>167.31</v>
      </c>
      <c r="C860">
        <v>183.95564516129022</v>
      </c>
      <c r="D860">
        <v>1.0994898401846287</v>
      </c>
    </row>
    <row r="861">
      <c r="A861" t="str">
        <v>44733.64583</v>
      </c>
      <c r="B861" t="str">
        <v>170.26</v>
      </c>
      <c r="C861">
        <v>183.86540322580635</v>
      </c>
      <c r="D861">
        <v>1.079909569046202</v>
      </c>
    </row>
    <row r="862">
      <c r="A862" t="str">
        <v>44734.64583</v>
      </c>
      <c r="B862" t="str">
        <v>168.08</v>
      </c>
      <c r="C862">
        <v>183.7424193548386</v>
      </c>
      <c r="D862">
        <v>1.09318431315349</v>
      </c>
    </row>
    <row r="863">
      <c r="A863" t="str">
        <v>44735.64583</v>
      </c>
      <c r="B863" t="str">
        <v>169.71</v>
      </c>
      <c r="C863">
        <v>183.62637096774182</v>
      </c>
      <c r="D863">
        <v>1.08200088956303</v>
      </c>
    </row>
    <row r="864">
      <c r="A864" t="str">
        <v>44736.64583</v>
      </c>
      <c r="B864" t="str">
        <v>171.16</v>
      </c>
      <c r="C864">
        <v>183.52725806451602</v>
      </c>
      <c r="D864">
        <v>1.072255539054195</v>
      </c>
    </row>
    <row r="865">
      <c r="A865" t="str">
        <v>44739.64583</v>
      </c>
      <c r="B865" t="str">
        <v>172.62</v>
      </c>
      <c r="C865">
        <v>183.43104838709667</v>
      </c>
      <c r="D865">
        <v>1.0626291761504847</v>
      </c>
    </row>
    <row r="866">
      <c r="A866" t="str">
        <v>44740.64583</v>
      </c>
      <c r="B866" t="str">
        <v>172.65</v>
      </c>
      <c r="C866">
        <v>183.3209677419354</v>
      </c>
      <c r="D866">
        <v>1.0618069373989887</v>
      </c>
    </row>
    <row r="867">
      <c r="A867" t="str">
        <v>44741.64583</v>
      </c>
      <c r="B867" t="str">
        <v>171.86</v>
      </c>
      <c r="C867">
        <v>183.2059677419354</v>
      </c>
      <c r="D867">
        <v>1.0660186648547387</v>
      </c>
    </row>
    <row r="868">
      <c r="A868" t="str">
        <v>44742.64583</v>
      </c>
      <c r="B868" t="str">
        <v>171.6</v>
      </c>
      <c r="C868">
        <v>183.08870967741927</v>
      </c>
      <c r="D868">
        <v>1.0669505225956835</v>
      </c>
    </row>
    <row r="869">
      <c r="A869" t="str">
        <v>44743.64583</v>
      </c>
      <c r="B869" t="str">
        <v>171.64</v>
      </c>
      <c r="C869">
        <v>182.95846774193538</v>
      </c>
      <c r="D869">
        <v>1.0659430653806536</v>
      </c>
    </row>
    <row r="870">
      <c r="A870" t="str">
        <v>44746.64583</v>
      </c>
      <c r="B870" t="str">
        <v>172.63</v>
      </c>
      <c r="C870">
        <v>182.81258064516118</v>
      </c>
      <c r="D870">
        <v>1.0589850005512436</v>
      </c>
    </row>
    <row r="871">
      <c r="A871" t="str">
        <v>44747.64583</v>
      </c>
      <c r="B871" t="str">
        <v>172.04</v>
      </c>
      <c r="C871">
        <v>182.64790322580637</v>
      </c>
      <c r="D871">
        <v>1.061659516541539</v>
      </c>
    </row>
    <row r="872">
      <c r="A872" t="str">
        <v>44748.64583</v>
      </c>
      <c r="B872" t="str">
        <v>174.12</v>
      </c>
      <c r="C872">
        <v>182.49290322580634</v>
      </c>
      <c r="D872">
        <v>1.048086970054022</v>
      </c>
    </row>
    <row r="873">
      <c r="A873" t="str">
        <v>44749.64583</v>
      </c>
      <c r="B873" t="str">
        <v>175.54</v>
      </c>
      <c r="C873">
        <v>182.36080645161283</v>
      </c>
      <c r="D873">
        <v>1.0388561379264716</v>
      </c>
    </row>
    <row r="874">
      <c r="A874" t="str">
        <v>44750.64583</v>
      </c>
      <c r="B874" t="str">
        <v>176.28</v>
      </c>
      <c r="C874">
        <v>182.23064516129025</v>
      </c>
      <c r="D874">
        <v>1.03375677990294</v>
      </c>
    </row>
    <row r="875">
      <c r="A875" t="str">
        <v>44753.64583</v>
      </c>
      <c r="B875" t="str">
        <v>176.23</v>
      </c>
      <c r="C875">
        <v>182.0845161290322</v>
      </c>
      <c r="D875">
        <v>1.0332208825343712</v>
      </c>
    </row>
    <row r="876">
      <c r="A876" t="str">
        <v>44754.64583</v>
      </c>
      <c r="B876" t="str">
        <v>175.1</v>
      </c>
      <c r="C876">
        <v>181.92653225806444</v>
      </c>
      <c r="D876">
        <v>1.0389864777730693</v>
      </c>
    </row>
    <row r="877">
      <c r="A877" t="str">
        <v>44755.64583</v>
      </c>
      <c r="B877" t="str">
        <v>174.06</v>
      </c>
      <c r="C877">
        <v>181.7479838709677</v>
      </c>
      <c r="D877">
        <v>1.0441685848039048</v>
      </c>
    </row>
    <row r="878">
      <c r="A878" t="str">
        <v>44756.64583</v>
      </c>
      <c r="B878" t="str">
        <v>173.93</v>
      </c>
      <c r="C878">
        <v>181.5619354838709</v>
      </c>
      <c r="D878">
        <v>1.043879350795555</v>
      </c>
    </row>
    <row r="879">
      <c r="A879" t="str">
        <v>44757.64583</v>
      </c>
      <c r="B879" t="str">
        <v>175.02</v>
      </c>
      <c r="C879">
        <v>181.38177419354832</v>
      </c>
      <c r="D879">
        <v>1.0363488412384203</v>
      </c>
    </row>
    <row r="880">
      <c r="A880" t="str">
        <v>44760.64583</v>
      </c>
      <c r="B880" t="str">
        <v>177.39</v>
      </c>
      <c r="C880">
        <v>181.2153225806451</v>
      </c>
      <c r="D880">
        <v>1.021564477031654</v>
      </c>
    </row>
    <row r="881">
      <c r="A881" t="str">
        <v>44761.64583</v>
      </c>
      <c r="B881" t="str">
        <v>177.88</v>
      </c>
      <c r="C881">
        <v>181.0694354838709</v>
      </c>
      <c r="D881">
        <v>1.0179302646945745</v>
      </c>
    </row>
    <row r="882">
      <c r="A882" t="str">
        <v>44762.64583</v>
      </c>
      <c r="B882" t="str">
        <v>179.53</v>
      </c>
      <c r="C882">
        <v>180.95129032258058</v>
      </c>
      <c r="D882">
        <v>1.0079167288062194</v>
      </c>
    </row>
    <row r="883">
      <c r="A883" t="str">
        <v>44763.64583</v>
      </c>
      <c r="B883" t="str">
        <v>180.54</v>
      </c>
      <c r="C883">
        <v>180.85741935483864</v>
      </c>
      <c r="D883">
        <v>1.0017581663611312</v>
      </c>
    </row>
    <row r="884">
      <c r="A884" t="str">
        <v>44764.64583</v>
      </c>
      <c r="B884" t="str">
        <v>181.89</v>
      </c>
      <c r="C884">
        <v>180.78685483870962</v>
      </c>
      <c r="D884">
        <v>0.9939350972494894</v>
      </c>
    </row>
    <row r="885">
      <c r="A885" t="str">
        <v>44767.64583</v>
      </c>
      <c r="B885" t="str">
        <v>181.46</v>
      </c>
      <c r="C885">
        <v>180.75193548387088</v>
      </c>
      <c r="D885">
        <v>0.9960979581388233</v>
      </c>
    </row>
    <row r="886">
      <c r="A886" t="str">
        <v>44768.64583</v>
      </c>
      <c r="B886" t="str">
        <v>179.91</v>
      </c>
      <c r="C886">
        <v>180.69419354838703</v>
      </c>
      <c r="D886">
        <v>1.0043588102294871</v>
      </c>
    </row>
    <row r="887">
      <c r="A887" t="str">
        <v>44769.64583</v>
      </c>
      <c r="B887" t="str">
        <v>181.6</v>
      </c>
      <c r="C887">
        <v>180.6641129032257</v>
      </c>
      <c r="D887">
        <v>0.9948464366917715</v>
      </c>
    </row>
    <row r="888">
      <c r="A888" t="str">
        <v>44770.64583</v>
      </c>
      <c r="B888" t="str">
        <v>184.18</v>
      </c>
      <c r="C888">
        <v>180.656693548387</v>
      </c>
      <c r="D888">
        <v>0.9808703091996254</v>
      </c>
    </row>
    <row r="889">
      <c r="A889" t="str">
        <v>44771.64583</v>
      </c>
      <c r="B889" t="str">
        <v>186.54</v>
      </c>
      <c r="C889">
        <v>180.64790322580637</v>
      </c>
      <c r="D889">
        <v>0.968413762334118</v>
      </c>
    </row>
    <row r="890">
      <c r="A890" t="str">
        <v>44774.64583</v>
      </c>
      <c r="B890" t="str">
        <v>188.63</v>
      </c>
      <c r="C890">
        <v>180.6392741935483</v>
      </c>
      <c r="D890">
        <v>0.9576380967690626</v>
      </c>
    </row>
    <row r="891">
      <c r="A891" t="str">
        <v>44775.64583</v>
      </c>
      <c r="B891" t="str">
        <v>188.62</v>
      </c>
      <c r="C891">
        <v>180.6110483870967</v>
      </c>
      <c r="D891">
        <v>0.9575392237678756</v>
      </c>
    </row>
    <row r="892">
      <c r="A892" t="str">
        <v>44776.64583</v>
      </c>
      <c r="B892" t="str">
        <v>189.11</v>
      </c>
      <c r="C892">
        <v>180.60379032258058</v>
      </c>
      <c r="D892">
        <v>0.9550197785552353</v>
      </c>
    </row>
    <row r="893">
      <c r="A893" t="str">
        <v>44777.64583</v>
      </c>
      <c r="B893" t="str">
        <v>189.17</v>
      </c>
      <c r="C893">
        <v>180.60040322580636</v>
      </c>
      <c r="D893">
        <v>0.9546989650885784</v>
      </c>
    </row>
    <row r="894">
      <c r="A894" t="str">
        <v>44778.64583</v>
      </c>
      <c r="B894" t="str">
        <v>189.25</v>
      </c>
      <c r="C894">
        <v>180.62387096774185</v>
      </c>
      <c r="D894">
        <v>0.9544193974517403</v>
      </c>
    </row>
    <row r="895">
      <c r="A895" t="str">
        <v>44781.64583</v>
      </c>
      <c r="B895" t="str">
        <v>190.79</v>
      </c>
      <c r="C895">
        <v>180.6559677419354</v>
      </c>
      <c r="D895">
        <v>0.9468838395195525</v>
      </c>
    </row>
    <row r="896">
      <c r="A896" t="str">
        <v>44783.64583</v>
      </c>
      <c r="B896" t="str">
        <v>191.04</v>
      </c>
      <c r="C896">
        <v>180.67217741935477</v>
      </c>
      <c r="D896">
        <v>0.9457295719187331</v>
      </c>
    </row>
    <row r="897">
      <c r="A897" t="str">
        <v>44784.64583</v>
      </c>
      <c r="B897" t="str">
        <v>192.34</v>
      </c>
      <c r="C897">
        <v>180.6901612903225</v>
      </c>
      <c r="D897">
        <v>0.9394310142992747</v>
      </c>
    </row>
    <row r="898">
      <c r="A898" t="str">
        <v>44785.64583</v>
      </c>
      <c r="B898" t="str">
        <v>192.86</v>
      </c>
      <c r="C898">
        <v>180.7293548387096</v>
      </c>
      <c r="D898">
        <v>0.9371012902556756</v>
      </c>
    </row>
    <row r="899">
      <c r="A899" t="str">
        <v>44789.64583</v>
      </c>
      <c r="B899" t="str">
        <v>194.09</v>
      </c>
      <c r="C899">
        <v>180.82209677419348</v>
      </c>
      <c r="D899">
        <v>0.9316404594476453</v>
      </c>
    </row>
    <row r="900">
      <c r="A900" t="str">
        <v>44790.64583</v>
      </c>
      <c r="B900" t="str">
        <v>195.55</v>
      </c>
      <c r="C900">
        <v>180.88629032258058</v>
      </c>
      <c r="D900">
        <v>0.9250129906549761</v>
      </c>
    </row>
    <row r="901">
      <c r="A901" t="str">
        <v>44791.64583</v>
      </c>
      <c r="B901" t="str">
        <v>195.71</v>
      </c>
      <c r="C901">
        <v>180.95540322580638</v>
      </c>
      <c r="D901">
        <v>0.9246098984508015</v>
      </c>
    </row>
    <row r="902">
      <c r="A902" t="str">
        <v>44792.64583</v>
      </c>
      <c r="B902" t="str">
        <v>193.61</v>
      </c>
      <c r="C902">
        <v>181.00927419354832</v>
      </c>
      <c r="D902">
        <v>0.9349169680984882</v>
      </c>
    </row>
    <row r="903">
      <c r="A903" t="str">
        <v>44795.64583</v>
      </c>
      <c r="B903" t="str">
        <v>190.95</v>
      </c>
      <c r="C903">
        <v>181.04403225806445</v>
      </c>
      <c r="D903">
        <v>0.9481227141035059</v>
      </c>
    </row>
    <row r="904">
      <c r="A904" t="str">
        <v>44796.64583</v>
      </c>
      <c r="B904" t="str">
        <v>192.19</v>
      </c>
      <c r="C904">
        <v>181.09161290322572</v>
      </c>
      <c r="D904">
        <v>0.9422530459609019</v>
      </c>
    </row>
    <row r="905">
      <c r="A905" t="str">
        <v>44797.64583</v>
      </c>
      <c r="B905" t="str">
        <v>192.63</v>
      </c>
      <c r="C905">
        <v>181.1509677419354</v>
      </c>
      <c r="D905">
        <v>0.9404089069300493</v>
      </c>
    </row>
    <row r="906">
      <c r="A906" t="str">
        <v>44798.64583</v>
      </c>
      <c r="B906" t="str">
        <v>191.78</v>
      </c>
      <c r="C906">
        <v>181.2052419354838</v>
      </c>
      <c r="D906">
        <v>0.9448599537776817</v>
      </c>
    </row>
    <row r="907">
      <c r="A907" t="str">
        <v>44799.64583</v>
      </c>
      <c r="B907" t="str">
        <v>191.92</v>
      </c>
      <c r="C907">
        <v>181.31459677419346</v>
      </c>
      <c r="D907">
        <v>0.9447405000739552</v>
      </c>
    </row>
    <row r="908">
      <c r="A908" t="str">
        <v>44802.64583</v>
      </c>
      <c r="B908" t="str">
        <v>189.44</v>
      </c>
      <c r="C908">
        <v>181.38387096774184</v>
      </c>
      <c r="D908">
        <v>0.9574739810374886</v>
      </c>
    </row>
    <row r="909">
      <c r="A909" t="str">
        <v>44803.64583</v>
      </c>
      <c r="B909" t="str">
        <v>193.92</v>
      </c>
      <c r="C909">
        <v>181.48129032258052</v>
      </c>
      <c r="D909">
        <v>0.9358564888746933</v>
      </c>
    </row>
    <row r="910">
      <c r="A910" t="str">
        <v>44805.64583</v>
      </c>
      <c r="B910" t="str">
        <v>191.82</v>
      </c>
      <c r="C910">
        <v>181.5758064516128</v>
      </c>
      <c r="D910">
        <v>0.9465947578543051</v>
      </c>
    </row>
    <row r="911">
      <c r="A911" t="str">
        <v>44806.64583</v>
      </c>
      <c r="B911" t="str">
        <v>191.61</v>
      </c>
      <c r="C911">
        <v>181.67862903225796</v>
      </c>
      <c r="D911">
        <v>0.9481688274738164</v>
      </c>
    </row>
    <row r="912">
      <c r="A912" t="str">
        <v>44809.64583</v>
      </c>
      <c r="B912" t="str">
        <v>192.98</v>
      </c>
      <c r="C912">
        <v>181.8134677419354</v>
      </c>
      <c r="D912">
        <v>0.942136323670512</v>
      </c>
    </row>
    <row r="913">
      <c r="A913" t="str">
        <v>44810.64583</v>
      </c>
      <c r="B913" t="str">
        <v>192.48</v>
      </c>
      <c r="C913">
        <v>181.97596774193536</v>
      </c>
      <c r="D913">
        <v>0.9454279288338289</v>
      </c>
    </row>
    <row r="914">
      <c r="A914" t="str">
        <v>44811.64583</v>
      </c>
      <c r="B914" t="str">
        <v>192.37</v>
      </c>
      <c r="C914">
        <v>182.12895161290308</v>
      </c>
      <c r="D914">
        <v>0.9467637969168949</v>
      </c>
    </row>
    <row r="915">
      <c r="A915" t="str">
        <v>44812.64583</v>
      </c>
      <c r="B915" t="str">
        <v>194</v>
      </c>
      <c r="C915">
        <v>182.26620967741923</v>
      </c>
      <c r="D915">
        <v>0.9395165447289651</v>
      </c>
    </row>
    <row r="916">
      <c r="A916" t="str">
        <v>44813.64583</v>
      </c>
      <c r="B916" t="str">
        <v>194.6</v>
      </c>
      <c r="C916">
        <v>182.38677419354823</v>
      </c>
      <c r="D916">
        <v>0.9372393329575963</v>
      </c>
    </row>
    <row r="917">
      <c r="A917" t="str">
        <v>44816.64583</v>
      </c>
      <c r="B917" t="str">
        <v>195.64</v>
      </c>
      <c r="C917">
        <v>182.51306451612888</v>
      </c>
      <c r="D917">
        <v>0.9329025992441673</v>
      </c>
    </row>
    <row r="918">
      <c r="A918" t="str">
        <v>44817.64583</v>
      </c>
      <c r="B918" t="str">
        <v>196.95</v>
      </c>
      <c r="C918">
        <v>182.6287096774192</v>
      </c>
      <c r="D918">
        <v>0.9272846391338879</v>
      </c>
    </row>
    <row r="919">
      <c r="A919" t="str">
        <v>44818.64583</v>
      </c>
      <c r="B919" t="str">
        <v>196.27</v>
      </c>
      <c r="C919">
        <v>182.75508064516114</v>
      </c>
      <c r="D919">
        <v>0.9311411863512566</v>
      </c>
    </row>
    <row r="920">
      <c r="A920" t="str">
        <v>44819.64583</v>
      </c>
      <c r="B920" t="str">
        <v>195.69</v>
      </c>
      <c r="C920">
        <v>182.8520967741934</v>
      </c>
      <c r="D920">
        <v>0.934396733477405</v>
      </c>
    </row>
    <row r="921">
      <c r="A921" t="str">
        <v>44820.64583</v>
      </c>
      <c r="B921" t="str">
        <v>191.9</v>
      </c>
      <c r="C921">
        <v>182.8939516129031</v>
      </c>
      <c r="D921">
        <v>0.9530690547832366</v>
      </c>
    </row>
    <row r="922">
      <c r="A922" t="str">
        <v>44823.64583</v>
      </c>
      <c r="B922" t="str">
        <v>192.75</v>
      </c>
      <c r="C922">
        <v>182.95338709677407</v>
      </c>
      <c r="D922">
        <v>0.9491745115267137</v>
      </c>
    </row>
    <row r="923">
      <c r="A923" t="str">
        <v>44824.64583</v>
      </c>
      <c r="B923" t="str">
        <v>194.44</v>
      </c>
      <c r="C923">
        <v>183.01064516129017</v>
      </c>
      <c r="D923">
        <v>0.9412191172664585</v>
      </c>
    </row>
    <row r="924">
      <c r="A924" t="str">
        <v>44825.64583</v>
      </c>
      <c r="B924" t="str">
        <v>193.5</v>
      </c>
      <c r="C924">
        <v>183.06838709677405</v>
      </c>
      <c r="D924">
        <v>0.9460898557972819</v>
      </c>
    </row>
    <row r="925">
      <c r="A925" t="str">
        <v>44826.64583</v>
      </c>
      <c r="B925" t="str">
        <v>192.92</v>
      </c>
      <c r="C925">
        <v>183.12346774193531</v>
      </c>
      <c r="D925">
        <v>0.949219716680154</v>
      </c>
    </row>
    <row r="926">
      <c r="A926" t="str">
        <v>44827.64583</v>
      </c>
      <c r="B926" t="str">
        <v>189.64</v>
      </c>
      <c r="C926">
        <v>183.15427419354822</v>
      </c>
      <c r="D926">
        <v>0.965799800640942</v>
      </c>
    </row>
    <row r="927">
      <c r="A927" t="str">
        <v>44830.64583</v>
      </c>
      <c r="B927" t="str">
        <v>186.21</v>
      </c>
      <c r="C927">
        <v>183.15338709677403</v>
      </c>
      <c r="D927">
        <v>0.9835851302119866</v>
      </c>
    </row>
    <row r="928">
      <c r="A928" t="str">
        <v>44831.64583</v>
      </c>
      <c r="B928" t="str">
        <v>186.05</v>
      </c>
      <c r="C928">
        <v>183.14395161290304</v>
      </c>
      <c r="D928">
        <v>0.9843802827890514</v>
      </c>
    </row>
    <row r="929">
      <c r="A929" t="str">
        <v>44832.64583</v>
      </c>
      <c r="B929" t="str">
        <v>184.47</v>
      </c>
      <c r="C929">
        <v>183.10814516129014</v>
      </c>
      <c r="D929">
        <v>0.9926174725499547</v>
      </c>
    </row>
    <row r="930">
      <c r="A930" t="str">
        <v>44833.64583</v>
      </c>
      <c r="B930" t="str">
        <v>184.07</v>
      </c>
      <c r="C930">
        <v>183.0694354838708</v>
      </c>
      <c r="D930">
        <v>0.9945642173296615</v>
      </c>
    </row>
    <row r="931">
      <c r="A931" t="str">
        <v>44834.64583</v>
      </c>
      <c r="B931" t="str">
        <v>186.83</v>
      </c>
      <c r="C931">
        <v>183.0400806451611</v>
      </c>
      <c r="D931">
        <v>0.9797146103150517</v>
      </c>
    </row>
    <row r="932">
      <c r="A932" t="str">
        <v>44837.64583</v>
      </c>
      <c r="B932" t="str">
        <v>184.25</v>
      </c>
      <c r="C932">
        <v>182.95185483870952</v>
      </c>
      <c r="D932">
        <v>0.9929544360309879</v>
      </c>
    </row>
    <row r="933">
      <c r="A933" t="str">
        <v>44838.64583</v>
      </c>
      <c r="B933" t="str">
        <v>188.29</v>
      </c>
      <c r="C933">
        <v>182.9013709677418</v>
      </c>
      <c r="D933">
        <v>0.9713812255974391</v>
      </c>
    </row>
    <row r="934">
      <c r="A934" t="str">
        <v>44840.64583</v>
      </c>
      <c r="B934" t="str">
        <v>188.94</v>
      </c>
      <c r="C934">
        <v>182.8686290322579</v>
      </c>
      <c r="D934">
        <v>0.9678661428615323</v>
      </c>
    </row>
    <row r="935">
      <c r="A935" t="str">
        <v>44841.64583</v>
      </c>
      <c r="B935" t="str">
        <v>189.19</v>
      </c>
      <c r="C935">
        <v>182.85193548387082</v>
      </c>
      <c r="D935">
        <v>0.9664989454192654</v>
      </c>
    </row>
    <row r="936">
      <c r="A936" t="str">
        <v>44844.64583</v>
      </c>
      <c r="B936" t="str">
        <v>188.75</v>
      </c>
      <c r="C936">
        <v>182.8195967741934</v>
      </c>
      <c r="D936">
        <v>0.9685806451612895</v>
      </c>
    </row>
    <row r="937">
      <c r="A937" t="str">
        <v>44845.64583</v>
      </c>
      <c r="B937" t="str">
        <v>185.87</v>
      </c>
      <c r="C937">
        <v>182.77282258064503</v>
      </c>
      <c r="D937">
        <v>0.9833368622189973</v>
      </c>
    </row>
    <row r="938">
      <c r="A938" t="str">
        <v>44846.64583</v>
      </c>
      <c r="B938" t="str">
        <v>187.21</v>
      </c>
      <c r="C938">
        <v>182.74693548387083</v>
      </c>
      <c r="D938">
        <v>0.976160116894775</v>
      </c>
    </row>
    <row r="939">
      <c r="A939" t="str">
        <v>44847.64583</v>
      </c>
      <c r="B939" t="str">
        <v>186.23</v>
      </c>
      <c r="C939">
        <v>182.72024193548373</v>
      </c>
      <c r="D939">
        <v>0.9811536376281144</v>
      </c>
    </row>
    <row r="940">
      <c r="A940" t="str">
        <v>44848.64583</v>
      </c>
      <c r="B940" t="str">
        <v>188.02</v>
      </c>
      <c r="C940">
        <v>182.7346774193547</v>
      </c>
      <c r="D940">
        <v>0.971889572488856</v>
      </c>
    </row>
    <row r="941">
      <c r="A941" t="str">
        <v>44851.64583</v>
      </c>
      <c r="B941" t="str">
        <v>188.83</v>
      </c>
      <c r="C941">
        <v>182.77620967741925</v>
      </c>
      <c r="D941">
        <v>0.9679405268094012</v>
      </c>
    </row>
    <row r="942">
      <c r="A942" t="str">
        <v>44852.64583</v>
      </c>
      <c r="B942" t="str">
        <v>190.64</v>
      </c>
      <c r="C942">
        <v>182.814758064516</v>
      </c>
      <c r="D942">
        <v>0.9589527804475243</v>
      </c>
    </row>
    <row r="943">
      <c r="A943" t="str">
        <v>44853.64583</v>
      </c>
      <c r="B943" t="str">
        <v>190.83</v>
      </c>
      <c r="C943">
        <v>182.83677419354828</v>
      </c>
      <c r="D943">
        <v>0.9581133689333348</v>
      </c>
    </row>
    <row r="944">
      <c r="A944" t="str">
        <v>44854.64583</v>
      </c>
      <c r="B944" t="str">
        <v>191.44</v>
      </c>
      <c r="C944">
        <v>182.8799193548386</v>
      </c>
      <c r="D944">
        <v>0.9552858303115263</v>
      </c>
    </row>
    <row r="945">
      <c r="A945" t="str">
        <v>44855.64583</v>
      </c>
      <c r="B945" t="str">
        <v>191.52</v>
      </c>
      <c r="C945">
        <v>182.94169354838698</v>
      </c>
      <c r="D945">
        <v>0.9552093439243263</v>
      </c>
    </row>
    <row r="946">
      <c r="A946" t="str">
        <v>44859.64583</v>
      </c>
      <c r="B946" t="str">
        <v>192.49</v>
      </c>
      <c r="C946">
        <v>182.99314516129022</v>
      </c>
      <c r="D946">
        <v>0.9506631261950761</v>
      </c>
    </row>
    <row r="947">
      <c r="A947" t="str">
        <v>44861.64583</v>
      </c>
      <c r="B947" t="str">
        <v>193.45</v>
      </c>
      <c r="C947">
        <v>183.06306451612895</v>
      </c>
      <c r="D947">
        <v>0.9463068726602686</v>
      </c>
    </row>
    <row r="948">
      <c r="A948" t="str">
        <v>44862.64583</v>
      </c>
      <c r="B948" t="str">
        <v>193.96</v>
      </c>
      <c r="C948">
        <v>183.12395161290314</v>
      </c>
      <c r="D948">
        <v>0.944132561419381</v>
      </c>
    </row>
    <row r="949">
      <c r="A949" t="str">
        <v>44865.64583</v>
      </c>
      <c r="B949" t="str">
        <v>196.27</v>
      </c>
      <c r="C949">
        <v>183.21137096774183</v>
      </c>
      <c r="D949">
        <v>0.9334659956577257</v>
      </c>
    </row>
    <row r="950">
      <c r="A950" t="str">
        <v>44866.64583</v>
      </c>
      <c r="B950" t="str">
        <v>197.98</v>
      </c>
      <c r="C950">
        <v>183.3150806451612</v>
      </c>
      <c r="D950">
        <v>0.9259272686390606</v>
      </c>
    </row>
    <row r="951">
      <c r="A951" t="str">
        <v>44867.64583</v>
      </c>
      <c r="B951" t="str">
        <v>197.41</v>
      </c>
      <c r="C951">
        <v>183.44701612903216</v>
      </c>
      <c r="D951">
        <v>0.9292691156933902</v>
      </c>
    </row>
    <row r="952">
      <c r="A952" t="str">
        <v>44868.64583</v>
      </c>
      <c r="B952" t="str">
        <v>197.39</v>
      </c>
      <c r="C952">
        <v>183.57911290322573</v>
      </c>
      <c r="D952">
        <v>0.9300324884909354</v>
      </c>
    </row>
    <row r="953">
      <c r="A953" t="str">
        <v>44869.64583</v>
      </c>
      <c r="B953" t="str">
        <v>197.77</v>
      </c>
      <c r="C953">
        <v>183.73903225806444</v>
      </c>
      <c r="D953">
        <v>0.9290541146688802</v>
      </c>
    </row>
    <row r="954">
      <c r="A954" t="str">
        <v>44872.64583</v>
      </c>
      <c r="B954" t="str">
        <v>198.62</v>
      </c>
      <c r="C954">
        <v>183.91379032258058</v>
      </c>
      <c r="D954">
        <v>0.9259580622423753</v>
      </c>
    </row>
    <row r="955">
      <c r="A955" t="str">
        <v>44874.64583</v>
      </c>
      <c r="B955" t="str">
        <v>198.32</v>
      </c>
      <c r="C955">
        <v>184.09249999999992</v>
      </c>
      <c r="D955">
        <v>0.9282598830173453</v>
      </c>
    </row>
    <row r="956">
      <c r="A956" t="str">
        <v>44875.64583</v>
      </c>
      <c r="B956" t="str">
        <v>196.86</v>
      </c>
      <c r="C956">
        <v>184.2660483870967</v>
      </c>
      <c r="D956">
        <v>0.9360258477450812</v>
      </c>
    </row>
    <row r="957">
      <c r="A957" t="str">
        <v>44876.64583</v>
      </c>
      <c r="B957" t="str">
        <v>200.22</v>
      </c>
      <c r="C957">
        <v>184.4958870967741</v>
      </c>
      <c r="D957">
        <v>0.9214658230784842</v>
      </c>
    </row>
    <row r="958">
      <c r="A958" t="str">
        <v>44879.64583</v>
      </c>
      <c r="B958" t="str">
        <v>200.17</v>
      </c>
      <c r="C958">
        <v>184.72790322580636</v>
      </c>
      <c r="D958">
        <v>0.9228550893031242</v>
      </c>
    </row>
    <row r="959">
      <c r="A959" t="str">
        <v>44880.64583</v>
      </c>
      <c r="B959" t="str">
        <v>200.91</v>
      </c>
      <c r="C959">
        <v>184.9599999999999</v>
      </c>
      <c r="D959">
        <v>0.9206112189537599</v>
      </c>
    </row>
    <row r="960">
      <c r="A960" t="str">
        <v>44881.64583</v>
      </c>
      <c r="B960" t="str">
        <v>200.87</v>
      </c>
      <c r="C960">
        <v>185.15701612903214</v>
      </c>
      <c r="D960">
        <v>0.9217753578385629</v>
      </c>
    </row>
    <row r="961">
      <c r="A961" t="str">
        <v>44882.64583</v>
      </c>
      <c r="B961" t="str">
        <v>200.2</v>
      </c>
      <c r="C961">
        <v>185.3517741935483</v>
      </c>
      <c r="D961">
        <v>0.9258330379298118</v>
      </c>
    </row>
    <row r="962">
      <c r="A962" t="str">
        <v>44883.64583</v>
      </c>
      <c r="B962" t="str">
        <v>199.92</v>
      </c>
      <c r="C962">
        <v>185.57935483870955</v>
      </c>
      <c r="D962">
        <v>0.9282680814261183</v>
      </c>
    </row>
    <row r="963">
      <c r="A963" t="str">
        <v>44886.64583</v>
      </c>
      <c r="B963" t="str">
        <v>198.55</v>
      </c>
      <c r="C963">
        <v>185.76185483870958</v>
      </c>
      <c r="D963">
        <v>0.9355923185026924</v>
      </c>
    </row>
    <row r="964">
      <c r="A964" t="str">
        <v>44887.64583</v>
      </c>
      <c r="B964" t="str">
        <v>199.23</v>
      </c>
      <c r="C964">
        <v>185.95298387096764</v>
      </c>
      <c r="D964">
        <v>0.9333583489984825</v>
      </c>
    </row>
    <row r="965">
      <c r="A965" t="str">
        <v>44888.64583</v>
      </c>
      <c r="B965" t="str">
        <v>199.51</v>
      </c>
      <c r="C965">
        <v>186.1499193548386</v>
      </c>
      <c r="D965">
        <v>0.9330355338320816</v>
      </c>
    </row>
    <row r="966">
      <c r="A966" t="str">
        <v>44889.64583</v>
      </c>
      <c r="B966" t="str">
        <v>201.72</v>
      </c>
      <c r="C966">
        <v>186.3724193548386</v>
      </c>
      <c r="D966">
        <v>0.9239164156000327</v>
      </c>
    </row>
    <row r="967">
      <c r="A967" t="str">
        <v>44890.64583</v>
      </c>
      <c r="B967" t="str">
        <v>202.35</v>
      </c>
      <c r="C967">
        <v>186.58838709677406</v>
      </c>
      <c r="D967">
        <v>0.922107176163944</v>
      </c>
    </row>
    <row r="968">
      <c r="A968" t="str">
        <v>44893.64583</v>
      </c>
      <c r="B968" t="str">
        <v>203.04</v>
      </c>
      <c r="C968">
        <v>186.7975806451612</v>
      </c>
      <c r="D968">
        <v>0.9200038447850729</v>
      </c>
    </row>
    <row r="969">
      <c r="A969" t="str">
        <v>44894.64583</v>
      </c>
      <c r="B969" t="str">
        <v>203.43</v>
      </c>
      <c r="C969">
        <v>186.98306451612893</v>
      </c>
      <c r="D969">
        <v>0.9191518680436953</v>
      </c>
    </row>
    <row r="970">
      <c r="A970" t="str">
        <v>44895.64583</v>
      </c>
      <c r="B970" t="str">
        <v>204.7</v>
      </c>
      <c r="C970">
        <v>187.18330645161282</v>
      </c>
      <c r="D970">
        <v>0.914427486329325</v>
      </c>
    </row>
    <row r="971">
      <c r="A971" t="str">
        <v>44896.64583</v>
      </c>
      <c r="B971" t="str">
        <v>205.54</v>
      </c>
      <c r="C971">
        <v>187.39258064516122</v>
      </c>
      <c r="D971">
        <v>0.9117085756794844</v>
      </c>
    </row>
    <row r="972">
      <c r="A972" t="str">
        <v>44897.64583</v>
      </c>
      <c r="B972" t="str">
        <v>204.81</v>
      </c>
      <c r="C972">
        <v>187.58717741935476</v>
      </c>
      <c r="D972">
        <v>0.9159082926583407</v>
      </c>
    </row>
    <row r="973">
      <c r="A973" t="str">
        <v>44900.64583</v>
      </c>
      <c r="B973" t="str">
        <v>204.44</v>
      </c>
      <c r="C973">
        <v>187.7825806451612</v>
      </c>
      <c r="D973">
        <v>0.9185217210191803</v>
      </c>
    </row>
    <row r="974">
      <c r="A974" t="str">
        <v>44901.64583</v>
      </c>
      <c r="B974" t="str">
        <v>204.14</v>
      </c>
      <c r="C974">
        <v>187.97604838709668</v>
      </c>
      <c r="D974">
        <v>0.9208192827818982</v>
      </c>
    </row>
    <row r="975">
      <c r="A975" t="str">
        <v>44902.64583</v>
      </c>
      <c r="B975" t="str">
        <v>202.87</v>
      </c>
      <c r="C975">
        <v>188.17209677419342</v>
      </c>
      <c r="D975">
        <v>0.9275501393709933</v>
      </c>
    </row>
    <row r="976">
      <c r="A976" t="str">
        <v>44903.64583</v>
      </c>
      <c r="B976" t="str">
        <v>203.62</v>
      </c>
      <c r="C976">
        <v>188.3780645161289</v>
      </c>
      <c r="D976">
        <v>0.9251451945591243</v>
      </c>
    </row>
    <row r="977">
      <c r="A977" t="str">
        <v>44904.64583</v>
      </c>
      <c r="B977" t="str">
        <v>202.48</v>
      </c>
      <c r="C977">
        <v>188.56419354838695</v>
      </c>
      <c r="D977">
        <v>0.9312731803061387</v>
      </c>
    </row>
    <row r="978">
      <c r="A978" t="str">
        <v>44907.64583</v>
      </c>
      <c r="B978" t="str">
        <v>202.61</v>
      </c>
      <c r="C978">
        <v>188.77508064516115</v>
      </c>
      <c r="D978">
        <v>0.9317165028634379</v>
      </c>
    </row>
    <row r="979">
      <c r="A979" t="str">
        <v>44908.64583</v>
      </c>
      <c r="B979" t="str">
        <v>203.77</v>
      </c>
      <c r="C979">
        <v>189.03233870967728</v>
      </c>
      <c r="D979">
        <v>0.9276750194320914</v>
      </c>
    </row>
    <row r="980">
      <c r="A980" t="str">
        <v>44909.64583</v>
      </c>
      <c r="B980" t="str">
        <v>204.35</v>
      </c>
      <c r="C980">
        <v>189.2988709677418</v>
      </c>
      <c r="D980">
        <v>0.9263463223280735</v>
      </c>
    </row>
    <row r="981">
      <c r="A981" t="str">
        <v>44910.64583</v>
      </c>
      <c r="B981" t="str">
        <v>201.58</v>
      </c>
      <c r="C981">
        <v>189.54467741935474</v>
      </c>
      <c r="D981">
        <v>0.9402950561531637</v>
      </c>
    </row>
    <row r="982">
      <c r="A982" t="str">
        <v>44911.64583</v>
      </c>
      <c r="B982" t="str">
        <v>200.16</v>
      </c>
      <c r="C982">
        <v>189.80758064516118</v>
      </c>
      <c r="D982">
        <v>0.9482792798019644</v>
      </c>
    </row>
    <row r="983">
      <c r="A983" t="str">
        <v>44914.64583</v>
      </c>
      <c r="B983" t="str">
        <v>201.67</v>
      </c>
      <c r="C983">
        <v>190.08822580645148</v>
      </c>
      <c r="D983">
        <v>0.942570663987958</v>
      </c>
    </row>
    <row r="984">
      <c r="A984" t="str">
        <v>44915.64583</v>
      </c>
      <c r="B984" t="str">
        <v>201.21</v>
      </c>
      <c r="C984">
        <v>190.36161290322565</v>
      </c>
      <c r="D984">
        <v>0.946084254774741</v>
      </c>
    </row>
    <row r="985">
      <c r="A985" t="str">
        <v>44916.64583</v>
      </c>
      <c r="B985" t="str">
        <v>199.4</v>
      </c>
      <c r="C985">
        <v>190.5966129032257</v>
      </c>
      <c r="D985">
        <v>0.9558506163652241</v>
      </c>
    </row>
    <row r="986">
      <c r="A986" t="str">
        <v>44917.64583</v>
      </c>
      <c r="B986" t="str">
        <v>198.55</v>
      </c>
      <c r="C986">
        <v>190.84233870967728</v>
      </c>
      <c r="D986">
        <v>0.9611802503635218</v>
      </c>
    </row>
    <row r="987">
      <c r="A987" t="str">
        <v>44918.64583</v>
      </c>
      <c r="B987" t="str">
        <v>195.15</v>
      </c>
      <c r="C987">
        <v>191.04749999999987</v>
      </c>
      <c r="D987">
        <v>0.9789777094542652</v>
      </c>
    </row>
    <row r="988">
      <c r="A988" t="str">
        <v>44921.64583</v>
      </c>
      <c r="B988" t="str">
        <v>197.23</v>
      </c>
      <c r="C988">
        <v>191.25774193548375</v>
      </c>
      <c r="D988">
        <v>0.9697193222911512</v>
      </c>
    </row>
    <row r="989">
      <c r="A989" t="str">
        <v>44922.64583</v>
      </c>
      <c r="B989" t="str">
        <v>198</v>
      </c>
      <c r="C989">
        <v>191.4624193548386</v>
      </c>
      <c r="D989">
        <v>0.9669819159335283</v>
      </c>
    </row>
    <row r="990">
      <c r="A990" t="str">
        <v>44923.64583</v>
      </c>
      <c r="B990" t="str">
        <v>197.99</v>
      </c>
      <c r="C990">
        <v>191.66677419354826</v>
      </c>
      <c r="D990">
        <v>0.968062903144342</v>
      </c>
    </row>
    <row r="991">
      <c r="A991" t="str">
        <v>44924.64583</v>
      </c>
      <c r="B991" t="str">
        <v>198.78</v>
      </c>
      <c r="C991">
        <v>191.8838709677418</v>
      </c>
      <c r="D991">
        <v>0.965307732003933</v>
      </c>
    </row>
    <row r="992">
      <c r="A992" t="str">
        <v>44925.64583</v>
      </c>
      <c r="B992" t="str">
        <v>198.04</v>
      </c>
      <c r="C992">
        <v>192.09709677419343</v>
      </c>
      <c r="D992">
        <v>0.969991399586919</v>
      </c>
    </row>
    <row r="993">
      <c r="A993" t="str">
        <v>44928.64583</v>
      </c>
      <c r="B993" t="str">
        <v>199.34</v>
      </c>
      <c r="C993">
        <v>192.32048387096765</v>
      </c>
      <c r="D993">
        <v>0.9647862138605782</v>
      </c>
    </row>
    <row r="994">
      <c r="A994" t="str">
        <v>44929.64583</v>
      </c>
      <c r="B994" t="str">
        <v>199.68</v>
      </c>
      <c r="C994">
        <v>192.53862903225794</v>
      </c>
      <c r="D994">
        <v>0.9642359226375097</v>
      </c>
    </row>
    <row r="995">
      <c r="A995" t="str">
        <v>44930.64583</v>
      </c>
      <c r="B995" t="str">
        <v>197.67</v>
      </c>
      <c r="C995">
        <v>192.74532258064502</v>
      </c>
      <c r="D995">
        <v>0.9750863691032784</v>
      </c>
    </row>
    <row r="996">
      <c r="A996" t="str">
        <v>44931.64583</v>
      </c>
      <c r="B996" t="str">
        <v>197.07</v>
      </c>
      <c r="C996">
        <v>192.93040322580632</v>
      </c>
      <c r="D996">
        <v>0.978994282365689</v>
      </c>
    </row>
    <row r="997">
      <c r="A997" t="str">
        <v>44932.64583</v>
      </c>
      <c r="B997" t="str">
        <v>195.72</v>
      </c>
      <c r="C997">
        <v>193.0931451612902</v>
      </c>
      <c r="D997">
        <v>0.9865785058312396</v>
      </c>
    </row>
    <row r="998">
      <c r="A998" t="str">
        <v>44935.64583</v>
      </c>
      <c r="B998" t="str">
        <v>198.28</v>
      </c>
      <c r="C998">
        <v>193.2705645161289</v>
      </c>
      <c r="D998">
        <v>0.97473554829599</v>
      </c>
    </row>
    <row r="999">
      <c r="A999" t="str">
        <v>44936.64583</v>
      </c>
      <c r="B999" t="str">
        <v>196.13</v>
      </c>
      <c r="C999">
        <v>193.43104838709667</v>
      </c>
      <c r="D999">
        <v>0.9862389659261545</v>
      </c>
    </row>
    <row r="1000">
      <c r="A1000" t="str">
        <v>44937.64583</v>
      </c>
      <c r="B1000" t="str">
        <v>196.13</v>
      </c>
      <c r="C1000">
        <v>193.60064516129023</v>
      </c>
      <c r="D1000">
        <v>0.9871036820542</v>
      </c>
    </row>
    <row r="1001">
      <c r="A1001" t="str">
        <v>44938.64583</v>
      </c>
      <c r="B1001" t="str">
        <v>195.61</v>
      </c>
      <c r="C1001">
        <v>193.77443548387086</v>
      </c>
      <c r="D1001">
        <v>0.990616203076892</v>
      </c>
    </row>
    <row r="1002">
      <c r="A1002" t="str">
        <v>44939.64583</v>
      </c>
      <c r="B1002" t="str">
        <v>196.61</v>
      </c>
      <c r="C1002">
        <v>193.95733870967732</v>
      </c>
      <c r="D1002">
        <v>0.986508004219914</v>
      </c>
    </row>
    <row r="1003">
      <c r="A1003" t="str">
        <v>44942.64583</v>
      </c>
      <c r="B1003" t="str">
        <v>196.06</v>
      </c>
      <c r="C1003">
        <v>194.12701612903217</v>
      </c>
      <c r="D1003">
        <v>0.990140855498481</v>
      </c>
    </row>
    <row r="1004">
      <c r="A1004" t="str">
        <v>44943.64583</v>
      </c>
      <c r="B1004" t="str">
        <v>197.47</v>
      </c>
      <c r="C1004">
        <v>194.28895161290316</v>
      </c>
      <c r="D1004">
        <v>0.9838909789482106</v>
      </c>
    </row>
    <row r="1005">
      <c r="A1005" t="str">
        <v>44944.64583</v>
      </c>
      <c r="B1005" t="str">
        <v>198.65</v>
      </c>
      <c r="C1005">
        <v>194.45645161290315</v>
      </c>
      <c r="D1005">
        <v>0.9788897639713221</v>
      </c>
    </row>
    <row r="1006">
      <c r="A1006" t="str">
        <v>44945.64583</v>
      </c>
      <c r="B1006" t="str">
        <v>198.43</v>
      </c>
      <c r="C1006">
        <v>194.60887096774186</v>
      </c>
      <c r="D1006">
        <v>0.9807431888713494</v>
      </c>
    </row>
    <row r="1007">
      <c r="A1007" t="str">
        <v>44946.64583</v>
      </c>
      <c r="B1007" t="str">
        <v>197.45</v>
      </c>
      <c r="C1007">
        <v>194.74524193548382</v>
      </c>
      <c r="D1007">
        <v>0.9863015544972592</v>
      </c>
    </row>
    <row r="1008">
      <c r="A1008" t="str">
        <v>44949.64583</v>
      </c>
      <c r="B1008" t="str">
        <v>198.44</v>
      </c>
      <c r="C1008">
        <v>194.8787096774193</v>
      </c>
      <c r="D1008">
        <v>0.9820535662034836</v>
      </c>
    </row>
    <row r="1009">
      <c r="A1009" t="str">
        <v>44950.64583</v>
      </c>
      <c r="B1009" t="str">
        <v>198.42</v>
      </c>
      <c r="C1009">
        <v>195.01548387096767</v>
      </c>
      <c r="D1009">
        <v>0.9828418701288564</v>
      </c>
    </row>
    <row r="1010">
      <c r="A1010" t="str">
        <v>44951.64583</v>
      </c>
      <c r="B1010" t="str">
        <v>196.04</v>
      </c>
      <c r="C1010">
        <v>195.14556451612896</v>
      </c>
      <c r="D1010">
        <v>0.9954374847792744</v>
      </c>
    </row>
    <row r="1011">
      <c r="A1011" t="str">
        <v>44953.64583</v>
      </c>
      <c r="B1011" t="str">
        <v>193</v>
      </c>
      <c r="C1011">
        <v>195.23749999999995</v>
      </c>
      <c r="D1011">
        <v>1.0115932642487044</v>
      </c>
    </row>
    <row r="1012">
      <c r="A1012" t="str">
        <v>44956.64583</v>
      </c>
      <c r="B1012" t="str">
        <v>193.25</v>
      </c>
      <c r="C1012">
        <v>195.31064516129027</v>
      </c>
      <c r="D1012">
        <v>1.0106631056211657</v>
      </c>
    </row>
    <row r="1013">
      <c r="A1013" t="str">
        <v>44957.64583</v>
      </c>
      <c r="B1013" t="str">
        <v>193.44</v>
      </c>
      <c r="C1013">
        <v>195.36629032258057</v>
      </c>
      <c r="D1013">
        <v>1.0099580765228524</v>
      </c>
    </row>
    <row r="1014">
      <c r="A1014" t="str">
        <v>44958.64583</v>
      </c>
      <c r="B1014" t="str">
        <v>193.13</v>
      </c>
      <c r="C1014">
        <v>195.4025806451612</v>
      </c>
      <c r="D1014">
        <v>1.0117671032214632</v>
      </c>
    </row>
    <row r="1015">
      <c r="A1015" t="str">
        <v>44959.64583</v>
      </c>
      <c r="B1015" t="str">
        <v>192.91</v>
      </c>
      <c r="C1015">
        <v>195.43717741935478</v>
      </c>
      <c r="D1015">
        <v>1.0131002924646457</v>
      </c>
    </row>
    <row r="1016">
      <c r="A1016" t="str">
        <v>44960.64583</v>
      </c>
      <c r="B1016" t="str">
        <v>195.12</v>
      </c>
      <c r="C1016">
        <v>195.48564516129025</v>
      </c>
      <c r="D1016">
        <v>1.0018739501911145</v>
      </c>
    </row>
    <row r="1017">
      <c r="A1017" t="str">
        <v>44963.64583</v>
      </c>
      <c r="B1017" t="str">
        <v>194.48</v>
      </c>
      <c r="C1017">
        <v>195.52846774193543</v>
      </c>
      <c r="D1017">
        <v>1.0053911340083064</v>
      </c>
    </row>
    <row r="1018">
      <c r="A1018" t="str">
        <v>44964.64583</v>
      </c>
      <c r="B1018" t="str">
        <v>194.04</v>
      </c>
      <c r="C1018">
        <v>195.5670967741935</v>
      </c>
      <c r="D1018">
        <v>1.0078700101741573</v>
      </c>
    </row>
    <row r="1019">
      <c r="A1019" t="str">
        <v>44965.64583</v>
      </c>
      <c r="B1019" t="str">
        <v>195.54</v>
      </c>
      <c r="C1019">
        <v>195.60540322580638</v>
      </c>
      <c r="D1019">
        <v>1.0003344749197423</v>
      </c>
    </row>
    <row r="1020">
      <c r="A1020" t="str">
        <v>44966.64583</v>
      </c>
      <c r="B1020" t="str">
        <v>195.89</v>
      </c>
      <c r="C1020">
        <v>195.64451612903218</v>
      </c>
      <c r="D1020">
        <v>0.9987468279597335</v>
      </c>
    </row>
    <row r="1021">
      <c r="A1021" t="str">
        <v>44967.64583</v>
      </c>
      <c r="B1021" t="str">
        <v>195.49</v>
      </c>
      <c r="C1021">
        <v>195.66991935483864</v>
      </c>
      <c r="D1021">
        <v>1.0009203506820739</v>
      </c>
    </row>
    <row r="1022">
      <c r="A1022" t="str">
        <v>44970.64583</v>
      </c>
      <c r="B1022" t="str">
        <v>194.6</v>
      </c>
      <c r="C1022">
        <v>195.68395161290314</v>
      </c>
      <c r="D1022">
        <v>1.005570152173192</v>
      </c>
    </row>
    <row r="1023">
      <c r="A1023" t="str">
        <v>44971.64583</v>
      </c>
      <c r="B1023" t="str">
        <v>195.98</v>
      </c>
      <c r="C1023">
        <v>195.699193548387</v>
      </c>
      <c r="D1023">
        <v>0.9985671678150169</v>
      </c>
    </row>
    <row r="1024">
      <c r="A1024" t="str">
        <v>44972.64583</v>
      </c>
      <c r="B1024" t="str">
        <v>197.08</v>
      </c>
      <c r="C1024">
        <v>195.71153225806447</v>
      </c>
      <c r="D1024">
        <v>0.9930562830224501</v>
      </c>
    </row>
    <row r="1025">
      <c r="A1025" t="str">
        <v>44973.64583</v>
      </c>
      <c r="B1025" t="str">
        <v>197.35</v>
      </c>
      <c r="C1025">
        <v>195.72475806451607</v>
      </c>
      <c r="D1025">
        <v>0.9917646722296228</v>
      </c>
    </row>
    <row r="1026">
      <c r="A1026" t="str">
        <v>44974.64583</v>
      </c>
      <c r="B1026" t="str">
        <v>196.3</v>
      </c>
      <c r="C1026">
        <v>195.74645161290314</v>
      </c>
      <c r="D1026">
        <v>0.9971800897244174</v>
      </c>
    </row>
    <row r="1027">
      <c r="A1027" t="str">
        <v>44977.64583</v>
      </c>
      <c r="B1027" t="str">
        <v>195.59</v>
      </c>
      <c r="C1027">
        <v>195.78387096774185</v>
      </c>
      <c r="D1027">
        <v>1.0009912110421895</v>
      </c>
    </row>
    <row r="1028">
      <c r="A1028" t="str">
        <v>44978.64583</v>
      </c>
      <c r="B1028" t="str">
        <v>195.26</v>
      </c>
      <c r="C1028">
        <v>195.80862903225798</v>
      </c>
      <c r="D1028">
        <v>1.0028097359021715</v>
      </c>
    </row>
    <row r="1029">
      <c r="A1029" t="str">
        <v>44979.64583</v>
      </c>
      <c r="B1029" t="str">
        <v>192.51</v>
      </c>
      <c r="C1029">
        <v>195.80766129032247</v>
      </c>
      <c r="D1029">
        <v>1.0171298181409927</v>
      </c>
    </row>
    <row r="1030">
      <c r="A1030" t="str">
        <v>44980.64583</v>
      </c>
      <c r="B1030" t="str">
        <v>192.01</v>
      </c>
      <c r="C1030">
        <v>195.80951612903215</v>
      </c>
      <c r="D1030">
        <v>1.0197881158743407</v>
      </c>
    </row>
    <row r="1031">
      <c r="A1031" t="str">
        <v>44981.64583</v>
      </c>
      <c r="B1031" t="str">
        <v>191.46</v>
      </c>
      <c r="C1031">
        <v>195.8058064516128</v>
      </c>
      <c r="D1031">
        <v>1.0226982474230273</v>
      </c>
    </row>
    <row r="1032">
      <c r="A1032" t="str">
        <v>44984.64583</v>
      </c>
      <c r="B1032" t="str">
        <v>190.56</v>
      </c>
      <c r="C1032">
        <v>195.81483870967733</v>
      </c>
      <c r="D1032">
        <v>1.0275757698870556</v>
      </c>
    </row>
    <row r="1033">
      <c r="A1033" t="str">
        <v>44985.64583</v>
      </c>
      <c r="B1033" t="str">
        <v>189.7</v>
      </c>
      <c r="C1033">
        <v>195.78080645161285</v>
      </c>
      <c r="D1033">
        <v>1.0320548574149333</v>
      </c>
    </row>
    <row r="1034">
      <c r="A1034" t="str">
        <v>44986.64583</v>
      </c>
      <c r="B1034" t="str">
        <v>191.28</v>
      </c>
      <c r="C1034">
        <v>195.77645161290314</v>
      </c>
      <c r="D1034">
        <v>1.0235071707073564</v>
      </c>
    </row>
    <row r="1035">
      <c r="A1035" t="str">
        <v>44987.64583</v>
      </c>
      <c r="B1035" t="str">
        <v>189.93</v>
      </c>
      <c r="C1035">
        <v>195.76290322580638</v>
      </c>
      <c r="D1035">
        <v>1.0307108051693064</v>
      </c>
    </row>
    <row r="1036">
      <c r="A1036" t="str">
        <v>44988.64583</v>
      </c>
      <c r="B1036" t="str">
        <v>192.51</v>
      </c>
      <c r="C1036">
        <v>195.7591129032257</v>
      </c>
      <c r="D1036">
        <v>1.0168776318280905</v>
      </c>
    </row>
    <row r="1037">
      <c r="A1037" t="str">
        <v>44991.64583</v>
      </c>
      <c r="B1037" t="str">
        <v>193.63</v>
      </c>
      <c r="C1037">
        <v>195.76838709677412</v>
      </c>
      <c r="D1037">
        <v>1.0110436765830404</v>
      </c>
    </row>
    <row r="1038">
      <c r="A1038" t="str">
        <v>44993.64583</v>
      </c>
      <c r="B1038" t="str">
        <v>193.95</v>
      </c>
      <c r="C1038">
        <v>195.781129032258</v>
      </c>
      <c r="D1038">
        <v>1.0094412427546173</v>
      </c>
    </row>
    <row r="1039">
      <c r="A1039" t="str">
        <v>44994.64583</v>
      </c>
      <c r="B1039" t="str">
        <v>192.64</v>
      </c>
      <c r="C1039">
        <v>195.77016129032253</v>
      </c>
      <c r="D1039">
        <v>1.0162487608509267</v>
      </c>
    </row>
    <row r="1040">
      <c r="A1040" t="str">
        <v>44995.64583</v>
      </c>
      <c r="B1040" t="str">
        <v>190.75</v>
      </c>
      <c r="C1040">
        <v>195.73911290322576</v>
      </c>
      <c r="D1040">
        <v>1.0261552445778546</v>
      </c>
    </row>
    <row r="1041">
      <c r="A1041" t="str">
        <v>44998.64583</v>
      </c>
      <c r="B1041" t="str">
        <v>188.12</v>
      </c>
      <c r="C1041">
        <v>195.67846774193544</v>
      </c>
      <c r="D1041">
        <v>1.0401789694978494</v>
      </c>
    </row>
    <row r="1042">
      <c r="A1042" t="str">
        <v>44999.64583</v>
      </c>
      <c r="B1042" t="str">
        <v>186.91</v>
      </c>
      <c r="C1042">
        <v>195.59749999999994</v>
      </c>
      <c r="D1042">
        <v>1.0464795891070566</v>
      </c>
    </row>
    <row r="1043">
      <c r="A1043" t="str">
        <v>45000.64583</v>
      </c>
      <c r="B1043" t="str">
        <v>186.1</v>
      </c>
      <c r="C1043">
        <v>195.51548387096767</v>
      </c>
      <c r="D1043">
        <v>1.0505936801234157</v>
      </c>
    </row>
    <row r="1044">
      <c r="A1044" t="str">
        <v>45001.64583</v>
      </c>
      <c r="B1044" t="str">
        <v>186.23</v>
      </c>
      <c r="C1044">
        <v>195.43919354838704</v>
      </c>
      <c r="D1044">
        <v>1.0494506446243197</v>
      </c>
    </row>
    <row r="1045">
      <c r="A1045" t="str">
        <v>45002.64583</v>
      </c>
      <c r="B1045" t="str">
        <v>187.42</v>
      </c>
      <c r="C1045">
        <v>195.40306451612895</v>
      </c>
      <c r="D1045">
        <v>1.0425945177469265</v>
      </c>
    </row>
    <row r="1046">
      <c r="A1046" t="str">
        <v>45005.64583</v>
      </c>
      <c r="B1046" t="str">
        <v>186.2</v>
      </c>
      <c r="C1046">
        <v>195.35024193548378</v>
      </c>
      <c r="D1046">
        <v>1.049142008246422</v>
      </c>
    </row>
    <row r="1047">
      <c r="A1047" t="str">
        <v>45006.64583</v>
      </c>
      <c r="B1047" t="str">
        <v>187.46</v>
      </c>
      <c r="C1047">
        <v>195.29395161290316</v>
      </c>
      <c r="D1047">
        <v>1.0417899904667831</v>
      </c>
    </row>
    <row r="1048">
      <c r="A1048" t="str">
        <v>45007.64583</v>
      </c>
      <c r="B1048" t="str">
        <v>187.88</v>
      </c>
      <c r="C1048">
        <v>195.24862903225798</v>
      </c>
      <c r="D1048">
        <v>1.0392198692370556</v>
      </c>
    </row>
    <row r="1049">
      <c r="A1049" t="str">
        <v>45008.64583</v>
      </c>
      <c r="B1049" t="str">
        <v>186.91</v>
      </c>
      <c r="C1049">
        <v>195.2001612903225</v>
      </c>
      <c r="D1049">
        <v>1.044353760046667</v>
      </c>
    </row>
    <row r="1050">
      <c r="A1050" t="str">
        <v>45009.64583</v>
      </c>
      <c r="B1050" t="str">
        <v>185.68</v>
      </c>
      <c r="C1050">
        <v>195.16822580645155</v>
      </c>
      <c r="D1050">
        <v>1.0510998804742113</v>
      </c>
    </row>
    <row r="1051">
      <c r="A1051" t="str">
        <v>45012.64583</v>
      </c>
      <c r="B1051" t="str">
        <v>186.18</v>
      </c>
      <c r="C1051">
        <v>195.1679838709677</v>
      </c>
      <c r="D1051">
        <v>1.0482757754375749</v>
      </c>
    </row>
    <row r="1052">
      <c r="A1052" t="str">
        <v>45013.64583</v>
      </c>
      <c r="B1052" t="str">
        <v>185.71</v>
      </c>
      <c r="C1052">
        <v>195.16524193548383</v>
      </c>
      <c r="D1052">
        <v>1.0509140161299004</v>
      </c>
    </row>
    <row r="1053">
      <c r="A1053" t="str">
        <v>45014.64583</v>
      </c>
      <c r="B1053" t="str">
        <v>187.09</v>
      </c>
      <c r="C1053">
        <v>195.18637096774188</v>
      </c>
      <c r="D1053">
        <v>1.0432752737599116</v>
      </c>
    </row>
    <row r="1054">
      <c r="A1054" t="str">
        <v>45016.64583</v>
      </c>
      <c r="B1054" t="str">
        <v>189.86</v>
      </c>
      <c r="C1054">
        <v>195.233064516129</v>
      </c>
      <c r="D1054">
        <v>1.028300139661482</v>
      </c>
    </row>
    <row r="1055">
      <c r="A1055" t="str">
        <v>45019.64583</v>
      </c>
      <c r="B1055" t="str">
        <v>190.56</v>
      </c>
      <c r="C1055">
        <v>195.26314516129028</v>
      </c>
      <c r="D1055">
        <v>1.0246806526096257</v>
      </c>
    </row>
    <row r="1056">
      <c r="A1056" t="str">
        <v>45021.64583</v>
      </c>
      <c r="B1056" t="str">
        <v>192.19</v>
      </c>
      <c r="C1056">
        <v>195.32717741935477</v>
      </c>
      <c r="D1056">
        <v>1.016323312447863</v>
      </c>
    </row>
    <row r="1057">
      <c r="A1057" t="str">
        <v>45022.64583</v>
      </c>
      <c r="B1057" t="str">
        <v>192.94</v>
      </c>
      <c r="C1057">
        <v>195.36467741935476</v>
      </c>
      <c r="D1057">
        <v>1.0125670022771576</v>
      </c>
    </row>
    <row r="1058">
      <c r="A1058" t="str">
        <v>45026.64583</v>
      </c>
      <c r="B1058" t="str">
        <v>192.64</v>
      </c>
      <c r="C1058">
        <v>195.39451612903218</v>
      </c>
      <c r="D1058">
        <v>1.0142987755867534</v>
      </c>
    </row>
    <row r="1059">
      <c r="A1059" t="str">
        <v>45027.64583</v>
      </c>
      <c r="B1059" t="str">
        <v>193.76</v>
      </c>
      <c r="C1059">
        <v>195.43137096774186</v>
      </c>
      <c r="D1059">
        <v>1.008625985589089</v>
      </c>
    </row>
    <row r="1060">
      <c r="A1060" t="str">
        <v>45028.64583</v>
      </c>
      <c r="B1060" t="str">
        <v>194.64</v>
      </c>
      <c r="C1060">
        <v>195.47887096774187</v>
      </c>
      <c r="D1060">
        <v>1.0043098590615591</v>
      </c>
    </row>
    <row r="1061">
      <c r="A1061" t="str">
        <v>45029.64583</v>
      </c>
      <c r="B1061" t="str">
        <v>194.77</v>
      </c>
      <c r="C1061">
        <v>195.55064516129025</v>
      </c>
      <c r="D1061">
        <v>1.004008035946451</v>
      </c>
    </row>
    <row r="1062">
      <c r="A1062" t="str">
        <v>45033.64583</v>
      </c>
      <c r="B1062" t="str">
        <v>193.91</v>
      </c>
      <c r="C1062">
        <v>195.60467741935477</v>
      </c>
      <c r="D1062">
        <v>1.0087395050247783</v>
      </c>
    </row>
    <row r="1063">
      <c r="A1063" t="str">
        <v>45034.64583</v>
      </c>
      <c r="B1063" t="str">
        <v>193.24</v>
      </c>
      <c r="C1063">
        <v>195.66120967741932</v>
      </c>
      <c r="D1063">
        <v>1.0125295470783446</v>
      </c>
    </row>
    <row r="1064">
      <c r="A1064" t="str">
        <v>45035.64583</v>
      </c>
      <c r="B1064" t="str">
        <v>192.86</v>
      </c>
      <c r="C1064">
        <v>195.70024193548383</v>
      </c>
      <c r="D1064">
        <v>1.0147269622289943</v>
      </c>
    </row>
    <row r="1065">
      <c r="A1065" t="str">
        <v>45036.64583</v>
      </c>
      <c r="B1065" t="str">
        <v>192.99</v>
      </c>
      <c r="C1065">
        <v>195.7337903225806</v>
      </c>
      <c r="D1065">
        <v>1.0142172668147602</v>
      </c>
    </row>
    <row r="1066">
      <c r="A1066" t="str">
        <v>45037.64583</v>
      </c>
      <c r="B1066" t="str">
        <v>192.85</v>
      </c>
      <c r="C1066">
        <v>195.75161290322575</v>
      </c>
      <c r="D1066">
        <v>1.0150459574966335</v>
      </c>
    </row>
    <row r="1067">
      <c r="A1067" t="str">
        <v>45040.64583</v>
      </c>
      <c r="B1067" t="str">
        <v>193.95</v>
      </c>
      <c r="C1067">
        <v>195.77677419354833</v>
      </c>
      <c r="D1067">
        <v>1.0094187893454414</v>
      </c>
    </row>
    <row r="1068">
      <c r="A1068" t="str">
        <v>45041.64583</v>
      </c>
      <c r="B1068" t="str">
        <v>194.13</v>
      </c>
      <c r="C1068">
        <v>195.79846774193544</v>
      </c>
      <c r="D1068">
        <v>1.008594589923945</v>
      </c>
    </row>
    <row r="1069">
      <c r="A1069" t="str">
        <v>45042.64583</v>
      </c>
      <c r="B1069" t="str">
        <v>194.62</v>
      </c>
      <c r="C1069">
        <v>195.82346774193542</v>
      </c>
      <c r="D1069">
        <v>1.0061836796934303</v>
      </c>
    </row>
    <row r="1070">
      <c r="A1070" t="str">
        <v>45043.64583</v>
      </c>
      <c r="B1070" t="str">
        <v>195.93</v>
      </c>
      <c r="C1070">
        <v>195.8512096774193</v>
      </c>
      <c r="D1070">
        <v>0.9995978649385968</v>
      </c>
    </row>
    <row r="1071">
      <c r="A1071" t="str">
        <v>45044.64583</v>
      </c>
      <c r="B1071" t="str">
        <v>197.29</v>
      </c>
      <c r="C1071">
        <v>195.88217741935478</v>
      </c>
      <c r="D1071">
        <v>0.9928641969656586</v>
      </c>
    </row>
    <row r="1072">
      <c r="A1072" t="str">
        <v>45048.64583</v>
      </c>
      <c r="B1072" t="str">
        <v>198.39</v>
      </c>
      <c r="C1072">
        <v>195.91790322580638</v>
      </c>
      <c r="D1072">
        <v>0.9875392067433156</v>
      </c>
    </row>
    <row r="1073">
      <c r="A1073" t="str">
        <v>45049.64583</v>
      </c>
      <c r="B1073" t="str">
        <v>197.68</v>
      </c>
      <c r="C1073">
        <v>195.92927419354834</v>
      </c>
      <c r="D1073">
        <v>0.9911436371587835</v>
      </c>
    </row>
    <row r="1074">
      <c r="A1074" t="str">
        <v>45050.64583</v>
      </c>
      <c r="B1074" t="str">
        <v>199.44</v>
      </c>
      <c r="C1074">
        <v>195.9410483870967</v>
      </c>
      <c r="D1074">
        <v>0.9824561190688764</v>
      </c>
    </row>
    <row r="1075">
      <c r="A1075" t="str">
        <v>45051.64583</v>
      </c>
      <c r="B1075" t="str">
        <v>197.84</v>
      </c>
      <c r="C1075">
        <v>195.9445161290322</v>
      </c>
      <c r="D1075">
        <v>0.9904191070007693</v>
      </c>
    </row>
    <row r="1076">
      <c r="A1076" t="str">
        <v>45054.64583</v>
      </c>
      <c r="B1076" t="str">
        <v>199.71</v>
      </c>
      <c r="C1076">
        <v>195.96322580645153</v>
      </c>
      <c r="D1076">
        <v>0.9812389254741952</v>
      </c>
    </row>
    <row r="1077">
      <c r="A1077" t="str">
        <v>45055.64583</v>
      </c>
      <c r="B1077" t="str">
        <v>199.7</v>
      </c>
      <c r="C1077">
        <v>195.97879032258058</v>
      </c>
      <c r="D1077">
        <v>0.9813660006138237</v>
      </c>
    </row>
    <row r="1078">
      <c r="A1078" t="str">
        <v>45056.64583</v>
      </c>
      <c r="B1078" t="str">
        <v>200</v>
      </c>
      <c r="C1078">
        <v>195.98991935483866</v>
      </c>
      <c r="D1078">
        <v>0.9799495967741934</v>
      </c>
    </row>
    <row r="1079">
      <c r="A1079" t="str">
        <v>45057.64583</v>
      </c>
      <c r="B1079" t="str">
        <v>200.35</v>
      </c>
      <c r="C1079">
        <v>196.00629032258058</v>
      </c>
      <c r="D1079">
        <v>0.9783193926757204</v>
      </c>
    </row>
    <row r="1080">
      <c r="A1080" t="str">
        <v>45058.64583</v>
      </c>
      <c r="B1080" t="str">
        <v>200.26</v>
      </c>
      <c r="C1080">
        <v>196.03370967741927</v>
      </c>
      <c r="D1080">
        <v>0.9788959836084055</v>
      </c>
    </row>
    <row r="1081">
      <c r="A1081" t="str">
        <v>45061.64583</v>
      </c>
      <c r="B1081" t="str">
        <v>201.34</v>
      </c>
      <c r="C1081">
        <v>196.04274193548378</v>
      </c>
      <c r="D1081">
        <v>0.9736899867660861</v>
      </c>
    </row>
    <row r="1082">
      <c r="A1082" t="str">
        <v>45062.64583</v>
      </c>
      <c r="B1082" t="str">
        <v>200.51</v>
      </c>
      <c r="C1082">
        <v>196.04548387096764</v>
      </c>
      <c r="D1082">
        <v>0.9777341971521004</v>
      </c>
    </row>
    <row r="1083">
      <c r="A1083" t="str">
        <v>45063.64583</v>
      </c>
      <c r="B1083" t="str">
        <v>199.76</v>
      </c>
      <c r="C1083">
        <v>196.03620967741924</v>
      </c>
      <c r="D1083">
        <v>0.9813586788016582</v>
      </c>
    </row>
    <row r="1084">
      <c r="A1084" t="str">
        <v>45064.64583</v>
      </c>
      <c r="B1084" t="str">
        <v>199.05</v>
      </c>
      <c r="C1084">
        <v>196.0215322580644</v>
      </c>
      <c r="D1084">
        <v>0.9847853919018558</v>
      </c>
    </row>
    <row r="1085">
      <c r="A1085" t="str">
        <v>45065.64583</v>
      </c>
      <c r="B1085" t="str">
        <v>199.82</v>
      </c>
      <c r="C1085">
        <v>196.01846774193538</v>
      </c>
      <c r="D1085">
        <v>0.980975216404441</v>
      </c>
    </row>
    <row r="1086">
      <c r="A1086" t="str">
        <v>45068.64583</v>
      </c>
      <c r="B1086" t="str">
        <v>200.74</v>
      </c>
      <c r="C1086">
        <v>196.0250806451612</v>
      </c>
      <c r="D1086">
        <v>0.9765123076873627</v>
      </c>
    </row>
    <row r="1087">
      <c r="A1087" t="str">
        <v>45069.64583</v>
      </c>
      <c r="B1087" t="str">
        <v>201.02</v>
      </c>
      <c r="C1087">
        <v>196.04499999999993</v>
      </c>
      <c r="D1087">
        <v>0.9752512187842002</v>
      </c>
    </row>
    <row r="1088">
      <c r="A1088" t="str">
        <v>45070.64583</v>
      </c>
      <c r="B1088" t="str">
        <v>200.24</v>
      </c>
      <c r="C1088">
        <v>196.05314516129027</v>
      </c>
      <c r="D1088">
        <v>0.9790908168262599</v>
      </c>
    </row>
    <row r="1089">
      <c r="A1089" t="str">
        <v>45071.64583</v>
      </c>
      <c r="B1089" t="str">
        <v>200.7</v>
      </c>
      <c r="C1089">
        <v>196.06274193548384</v>
      </c>
      <c r="D1089">
        <v>0.9768945786521368</v>
      </c>
    </row>
    <row r="1090">
      <c r="A1090" t="str">
        <v>45072.64583</v>
      </c>
      <c r="B1090" t="str">
        <v>202.85</v>
      </c>
      <c r="C1090">
        <v>196.0718548387096</v>
      </c>
      <c r="D1090">
        <v>0.966585431790533</v>
      </c>
    </row>
    <row r="1091">
      <c r="A1091" t="str">
        <v>45075.64583</v>
      </c>
      <c r="B1091" t="str">
        <v>204.14</v>
      </c>
      <c r="C1091">
        <v>196.0862903225806</v>
      </c>
      <c r="D1091">
        <v>0.9605481058223798</v>
      </c>
    </row>
    <row r="1092">
      <c r="A1092" t="str">
        <v>45076.64583</v>
      </c>
      <c r="B1092" t="str">
        <v>204.36</v>
      </c>
      <c r="C1092">
        <v>196.0969354838709</v>
      </c>
      <c r="D1092">
        <v>0.9595661356619245</v>
      </c>
    </row>
    <row r="1093">
      <c r="A1093" t="str">
        <v>45077.64583</v>
      </c>
      <c r="B1093" t="str">
        <v>203.66</v>
      </c>
      <c r="C1093">
        <v>196.09879032258058</v>
      </c>
      <c r="D1093">
        <v>0.9628733689609181</v>
      </c>
    </row>
    <row r="1094">
      <c r="A1094" t="str">
        <v>45078.64583</v>
      </c>
      <c r="B1094" t="str">
        <v>202.99</v>
      </c>
      <c r="C1094">
        <v>196.08499999999995</v>
      </c>
      <c r="D1094">
        <v>0.9659835459874868</v>
      </c>
    </row>
    <row r="1095">
      <c r="A1095" t="str">
        <v>45079.64583</v>
      </c>
      <c r="B1095" t="str">
        <v>203.84</v>
      </c>
      <c r="C1095">
        <v>196.07129032258058</v>
      </c>
      <c r="D1095">
        <v>0.9618881982073223</v>
      </c>
    </row>
    <row r="1096">
      <c r="A1096" t="str">
        <v>45082.64583</v>
      </c>
      <c r="B1096" t="str">
        <v>204.28</v>
      </c>
      <c r="C1096">
        <v>196.06701612903217</v>
      </c>
      <c r="D1096">
        <v>0.9597954578472301</v>
      </c>
    </row>
    <row r="1097">
      <c r="A1097" t="str">
        <v>45083.64583</v>
      </c>
      <c r="B1097" t="str">
        <v>204.04</v>
      </c>
      <c r="C1097">
        <v>196.0637903225806</v>
      </c>
      <c r="D1097">
        <v>0.9609085979346236</v>
      </c>
    </row>
    <row r="1098">
      <c r="A1098" t="str">
        <v>45084.64583</v>
      </c>
      <c r="B1098" t="str">
        <v>205.34</v>
      </c>
      <c r="C1098">
        <v>196.07346774193542</v>
      </c>
      <c r="D1098">
        <v>0.9548722496441775</v>
      </c>
    </row>
    <row r="1099">
      <c r="A1099" t="str">
        <v>45085.64583</v>
      </c>
      <c r="B1099" t="str">
        <v>204.51</v>
      </c>
      <c r="C1099">
        <v>196.08669354838705</v>
      </c>
      <c r="D1099">
        <v>0.9588122514712584</v>
      </c>
    </row>
    <row r="1100">
      <c r="A1100" t="str">
        <v>45086.64583</v>
      </c>
      <c r="B1100" t="str">
        <v>204.03</v>
      </c>
      <c r="C1100">
        <v>196.08999999999995</v>
      </c>
      <c r="D1100">
        <v>0.9610841542910353</v>
      </c>
    </row>
    <row r="1101">
      <c r="A1101" t="str">
        <v>45089.64583</v>
      </c>
      <c r="B1101" t="str">
        <v>204.46</v>
      </c>
      <c r="C1101">
        <v>196.10596774193542</v>
      </c>
      <c r="D1101">
        <v>0.9591409945316218</v>
      </c>
    </row>
    <row r="1102">
      <c r="A1102" t="str">
        <v>45090.64583</v>
      </c>
      <c r="B1102" t="str">
        <v>205.45</v>
      </c>
      <c r="C1102">
        <v>196.12887096774188</v>
      </c>
      <c r="D1102">
        <v>0.9546306691055824</v>
      </c>
    </row>
    <row r="1103">
      <c r="A1103" t="str">
        <v>45091.64583</v>
      </c>
      <c r="B1103" t="str">
        <v>205.85</v>
      </c>
      <c r="C1103">
        <v>196.14564516129025</v>
      </c>
      <c r="D1103">
        <v>0.9528571540504749</v>
      </c>
    </row>
    <row r="1104">
      <c r="A1104" t="str">
        <v>45092.64583</v>
      </c>
      <c r="B1104" t="str">
        <v>205.31</v>
      </c>
      <c r="C1104">
        <v>196.15338709677414</v>
      </c>
      <c r="D1104">
        <v>0.9554010379269112</v>
      </c>
    </row>
    <row r="1105">
      <c r="A1105" t="str">
        <v>45093.64583</v>
      </c>
      <c r="B1105" t="str">
        <v>206.69</v>
      </c>
      <c r="C1105">
        <v>196.19459677419346</v>
      </c>
      <c r="D1105">
        <v>0.9492215238966252</v>
      </c>
    </row>
    <row r="1106">
      <c r="A1106" t="str">
        <v>45096.64583</v>
      </c>
      <c r="B1106" t="str">
        <v>205.87</v>
      </c>
      <c r="C1106">
        <v>196.24064516129025</v>
      </c>
      <c r="D1106">
        <v>0.9532260414887562</v>
      </c>
    </row>
    <row r="1107">
      <c r="A1107" t="str">
        <v>45097.64583</v>
      </c>
      <c r="B1107" t="str">
        <v>206.5</v>
      </c>
      <c r="C1107">
        <v>196.27959677419346</v>
      </c>
      <c r="D1107">
        <v>0.9505065219089271</v>
      </c>
    </row>
    <row r="1108">
      <c r="A1108" t="str">
        <v>45098.64583</v>
      </c>
      <c r="B1108" t="str">
        <v>206.87</v>
      </c>
      <c r="C1108">
        <v>196.3252419354838</v>
      </c>
      <c r="D1108">
        <v>0.949027127836244</v>
      </c>
    </row>
    <row r="1109">
      <c r="A1109" t="str">
        <v>45099.64583</v>
      </c>
      <c r="B1109" t="str">
        <v>206.24</v>
      </c>
      <c r="C1109">
        <v>196.3804032258064</v>
      </c>
      <c r="D1109">
        <v>0.9521935765409542</v>
      </c>
    </row>
    <row r="1110">
      <c r="A1110" t="str">
        <v>45100.64583</v>
      </c>
      <c r="B1110" t="str">
        <v>204.98</v>
      </c>
      <c r="C1110">
        <v>196.43225806451605</v>
      </c>
      <c r="D1110">
        <v>0.9582996295468634</v>
      </c>
    </row>
    <row r="1111">
      <c r="A1111" t="str">
        <v>45103.64583</v>
      </c>
      <c r="B1111" t="str">
        <v>205.17</v>
      </c>
      <c r="C1111">
        <v>196.51306451612894</v>
      </c>
      <c r="D1111">
        <v>0.9578060365361843</v>
      </c>
    </row>
    <row r="1112">
      <c r="A1112" t="str">
        <v>45104.64583</v>
      </c>
      <c r="B1112" t="str">
        <v>206.46</v>
      </c>
      <c r="C1112">
        <v>196.5874999999999</v>
      </c>
      <c r="D1112">
        <v>0.9521820207304073</v>
      </c>
    </row>
    <row r="1113">
      <c r="A1113" t="str">
        <v>45105.64583</v>
      </c>
      <c r="B1113" t="str">
        <v>208.18</v>
      </c>
      <c r="C1113">
        <v>196.66959677419345</v>
      </c>
      <c r="D1113">
        <v>0.9447093706128996</v>
      </c>
    </row>
    <row r="1114">
      <c r="A1114" t="str">
        <v>45107.64583</v>
      </c>
      <c r="B1114" t="str">
        <v>210.61</v>
      </c>
      <c r="C1114">
        <v>196.77137096774183</v>
      </c>
      <c r="D1114">
        <v>0.9342926307760402</v>
      </c>
    </row>
    <row r="1115">
      <c r="A1115" t="str">
        <v>45110.64583</v>
      </c>
      <c r="B1115" t="str">
        <v>212.3</v>
      </c>
      <c r="C1115">
        <v>196.88040322580636</v>
      </c>
      <c r="D1115">
        <v>0.9273688329053525</v>
      </c>
    </row>
    <row r="1116">
      <c r="A1116" t="str">
        <v>45111.64583</v>
      </c>
      <c r="B1116" t="str">
        <v>213.06</v>
      </c>
      <c r="C1116">
        <v>197.00153225806443</v>
      </c>
      <c r="D1116">
        <v>0.9246293638320868</v>
      </c>
    </row>
    <row r="1117">
      <c r="A1117" t="str">
        <v>45112.64583</v>
      </c>
      <c r="B1117" t="str">
        <v>212.92</v>
      </c>
      <c r="C1117">
        <v>197.11104838709667</v>
      </c>
      <c r="D1117">
        <v>0.9257516832007171</v>
      </c>
    </row>
    <row r="1118">
      <c r="A1118" t="str">
        <v>45113.64583</v>
      </c>
      <c r="B1118" t="str">
        <v>213.96</v>
      </c>
      <c r="C1118">
        <v>197.22620967741923</v>
      </c>
      <c r="D1118">
        <v>0.9217900994457806</v>
      </c>
    </row>
    <row r="1119">
      <c r="A1119" t="str">
        <v>45114.64583</v>
      </c>
      <c r="B1119" t="str">
        <v>212.72</v>
      </c>
      <c r="C1119">
        <v>197.3475806451612</v>
      </c>
      <c r="D1119">
        <v>0.9277340195804871</v>
      </c>
    </row>
    <row r="1120">
      <c r="A1120" t="str">
        <v>45117.64583</v>
      </c>
      <c r="B1120" t="str">
        <v>212.64</v>
      </c>
      <c r="C1120">
        <v>197.47314516129023</v>
      </c>
      <c r="D1120">
        <v>0.9286735570038104</v>
      </c>
    </row>
    <row r="1121">
      <c r="A1121" t="str">
        <v>45118.64583</v>
      </c>
      <c r="B1121" t="str">
        <v>213.45</v>
      </c>
      <c r="C1121">
        <v>197.61612903225796</v>
      </c>
      <c r="D1121">
        <v>0.9258192974104379</v>
      </c>
    </row>
    <row r="1122">
      <c r="A1122" t="str">
        <v>45119.64583</v>
      </c>
      <c r="B1122" t="str">
        <v>213.25</v>
      </c>
      <c r="C1122">
        <v>197.73685483870958</v>
      </c>
      <c r="D1122">
        <v>0.9272537155390836</v>
      </c>
    </row>
    <row r="1123">
      <c r="A1123" t="str">
        <v>45120.64583</v>
      </c>
      <c r="B1123" t="str">
        <v>213.69</v>
      </c>
      <c r="C1123">
        <v>197.87846774193537</v>
      </c>
      <c r="D1123">
        <v>0.9260071493375234</v>
      </c>
    </row>
    <row r="1124">
      <c r="A1124" t="str">
        <v>45121.64583</v>
      </c>
      <c r="B1124" t="str">
        <v>214.83</v>
      </c>
      <c r="C1124">
        <v>198.02927419354828</v>
      </c>
      <c r="D1124">
        <v>0.9217952529607051</v>
      </c>
    </row>
    <row r="1125">
      <c r="A1125" t="str">
        <v>45124.64583</v>
      </c>
      <c r="B1125" t="str">
        <v>216.53</v>
      </c>
      <c r="C1125">
        <v>198.19798387096762</v>
      </c>
      <c r="D1125">
        <v>0.915337292157981</v>
      </c>
    </row>
    <row r="1126">
      <c r="A1126" t="str">
        <v>45125.64583</v>
      </c>
      <c r="B1126" t="str">
        <v>217.02</v>
      </c>
      <c r="C1126">
        <v>198.36258064516116</v>
      </c>
      <c r="D1126">
        <v>0.9140290325553458</v>
      </c>
    </row>
    <row r="1127">
      <c r="A1127" t="str">
        <v>45126.64583</v>
      </c>
      <c r="B1127" t="str">
        <v>217.97</v>
      </c>
      <c r="C1127">
        <v>198.53927419354827</v>
      </c>
      <c r="D1127">
        <v>0.9108559627175679</v>
      </c>
    </row>
    <row r="1128">
      <c r="A1128" t="str">
        <v>45127.64583</v>
      </c>
      <c r="B1128" t="str">
        <v>219.51</v>
      </c>
      <c r="C1128">
        <v>198.71701612903212</v>
      </c>
      <c r="D1128">
        <v>0.9052754595646308</v>
      </c>
    </row>
    <row r="1129">
      <c r="A1129" t="str">
        <v>45128.64583</v>
      </c>
      <c r="B1129" t="str">
        <v>217.48</v>
      </c>
      <c r="C1129">
        <v>198.86887096774177</v>
      </c>
      <c r="D1129">
        <v>0.9144237215732103</v>
      </c>
    </row>
    <row r="1130">
      <c r="A1130" t="str">
        <v>45131.64583</v>
      </c>
      <c r="B1130" t="str">
        <v>216.73</v>
      </c>
      <c r="C1130">
        <v>199.01645161290307</v>
      </c>
      <c r="D1130">
        <v>0.9182690518751584</v>
      </c>
    </row>
    <row r="1131">
      <c r="A1131" t="str">
        <v>45132.64583</v>
      </c>
      <c r="B1131" t="str">
        <v>216.64</v>
      </c>
      <c r="C1131">
        <v>199.17120967741917</v>
      </c>
      <c r="D1131">
        <v>0.9193648895744977</v>
      </c>
    </row>
    <row r="1132">
      <c r="A1132" t="str">
        <v>45133.64583</v>
      </c>
      <c r="B1132" t="str">
        <v>217.72</v>
      </c>
      <c r="C1132">
        <v>199.32669354838694</v>
      </c>
      <c r="D1132">
        <v>0.915518526310798</v>
      </c>
    </row>
    <row r="1133">
      <c r="A1133" t="str">
        <v>45134.64583</v>
      </c>
      <c r="B1133" t="str">
        <v>216.63</v>
      </c>
      <c r="C1133">
        <v>199.47354838709663</v>
      </c>
      <c r="D1133">
        <v>0.9208029745976856</v>
      </c>
    </row>
    <row r="1134">
      <c r="A1134" t="str">
        <v>45135.64583</v>
      </c>
      <c r="B1134" t="str">
        <v>216.34</v>
      </c>
      <c r="C1134">
        <v>199.63725806451598</v>
      </c>
      <c r="D1134">
        <v>0.9227940189725246</v>
      </c>
    </row>
    <row r="1135">
      <c r="A1135" t="str">
        <v>45138.64583</v>
      </c>
      <c r="B1135" t="str">
        <v>217.58</v>
      </c>
      <c r="C1135">
        <v>199.8354838709676</v>
      </c>
      <c r="D1135">
        <v>0.9184460146657211</v>
      </c>
    </row>
    <row r="1136">
      <c r="A1136" t="str">
        <v>45139.64583</v>
      </c>
      <c r="B1136" t="str">
        <v>217.23</v>
      </c>
      <c r="C1136">
        <v>200.0288709677418</v>
      </c>
      <c r="D1136">
        <v>0.9208160519621682</v>
      </c>
    </row>
    <row r="1137">
      <c r="A1137" t="str">
        <v>45140.64583</v>
      </c>
      <c r="B1137" t="str">
        <v>215.1</v>
      </c>
      <c r="C1137">
        <v>200.20354838709665</v>
      </c>
      <c r="D1137">
        <v>0.9307463895262513</v>
      </c>
    </row>
    <row r="1138">
      <c r="A1138" t="str">
        <v>45141.64583</v>
      </c>
      <c r="B1138" t="str">
        <v>213.56</v>
      </c>
      <c r="C1138">
        <v>200.36830645161277</v>
      </c>
      <c r="D1138">
        <v>0.938229567576385</v>
      </c>
    </row>
    <row r="1139">
      <c r="A1139" t="str">
        <v>45142.64583</v>
      </c>
      <c r="B1139" t="str">
        <v>215.04</v>
      </c>
      <c r="C1139">
        <v>200.54677419354826</v>
      </c>
      <c r="D1139">
        <v>0.932602186539938</v>
      </c>
    </row>
    <row r="1140">
      <c r="A1140" t="str">
        <v>45145.64583</v>
      </c>
      <c r="B1140" t="str">
        <v>215.95</v>
      </c>
      <c r="C1140">
        <v>200.71475806451602</v>
      </c>
      <c r="D1140">
        <v>0.9294501415351518</v>
      </c>
    </row>
    <row r="1141">
      <c r="A1141" t="str">
        <v>45146.64583</v>
      </c>
      <c r="B1141" t="str">
        <v>215.79</v>
      </c>
      <c r="C1141">
        <v>200.8866129032257</v>
      </c>
      <c r="D1141">
        <v>0.930935691659603</v>
      </c>
    </row>
    <row r="1142">
      <c r="A1142" t="str">
        <v>45147.64583</v>
      </c>
      <c r="B1142" t="str">
        <v>216.49</v>
      </c>
      <c r="C1142">
        <v>201.0676612903225</v>
      </c>
      <c r="D1142">
        <v>0.928761888726142</v>
      </c>
    </row>
    <row r="1143">
      <c r="A1143" t="str">
        <v>45148.64583</v>
      </c>
      <c r="B1143" t="str">
        <v>215.33</v>
      </c>
      <c r="C1143">
        <v>201.22725806451604</v>
      </c>
      <c r="D1143">
        <v>0.9345063765593091</v>
      </c>
    </row>
    <row r="1144">
      <c r="A1144" t="str">
        <v>45149.64583</v>
      </c>
      <c r="B1144" t="str">
        <v>214.4</v>
      </c>
      <c r="C1144">
        <v>201.37653225806446</v>
      </c>
      <c r="D1144">
        <v>0.939256213890226</v>
      </c>
    </row>
    <row r="1145">
      <c r="A1145" t="str">
        <v>45152.64583</v>
      </c>
      <c r="B1145" t="str">
        <v>214.51</v>
      </c>
      <c r="C1145">
        <v>201.52991935483863</v>
      </c>
      <c r="D1145">
        <v>0.9394896245155873</v>
      </c>
    </row>
    <row r="1146">
      <c r="A1146" t="str">
        <v>45154.64583</v>
      </c>
      <c r="B1146" t="str">
        <v>214.57</v>
      </c>
      <c r="C1146">
        <v>201.6909677419354</v>
      </c>
      <c r="D1146">
        <v>0.9399774793397745</v>
      </c>
    </row>
    <row r="1147">
      <c r="A1147" t="str">
        <v>45155.64583</v>
      </c>
      <c r="B1147" t="str">
        <v>213.7</v>
      </c>
      <c r="C1147">
        <v>201.83387096774186</v>
      </c>
      <c r="D1147">
        <v>0.9444729572659891</v>
      </c>
    </row>
    <row r="1148">
      <c r="A1148" t="str">
        <v>45156.64583</v>
      </c>
      <c r="B1148" t="str">
        <v>213</v>
      </c>
      <c r="C1148">
        <v>201.96225806451605</v>
      </c>
      <c r="D1148">
        <v>0.9481796153263664</v>
      </c>
    </row>
    <row r="1149">
      <c r="A1149" t="str">
        <v>45159.64583</v>
      </c>
      <c r="B1149" t="str">
        <v>213.5</v>
      </c>
      <c r="C1149">
        <v>202.09249999999992</v>
      </c>
      <c r="D1149">
        <v>0.9465690866510534</v>
      </c>
    </row>
    <row r="1150">
      <c r="A1150" t="str">
        <v>45160.64583</v>
      </c>
      <c r="B1150" t="str">
        <v>213.43</v>
      </c>
      <c r="C1150">
        <v>202.23064516129025</v>
      </c>
      <c r="D1150">
        <v>0.9475268011117942</v>
      </c>
    </row>
    <row r="1151">
      <c r="A1151" t="str">
        <v>45161.64583</v>
      </c>
      <c r="B1151" t="str">
        <v>214.37</v>
      </c>
      <c r="C1151">
        <v>202.38209677419346</v>
      </c>
      <c r="D1151">
        <v>0.9440784474235828</v>
      </c>
    </row>
    <row r="1152">
      <c r="A1152" t="str">
        <v>45162.64583</v>
      </c>
      <c r="B1152" t="str">
        <v>213.77</v>
      </c>
      <c r="C1152">
        <v>202.53137096774188</v>
      </c>
      <c r="D1152">
        <v>0.9474265377169008</v>
      </c>
    </row>
    <row r="1153">
      <c r="A1153" t="str">
        <v>45163.64583</v>
      </c>
      <c r="B1153" t="str">
        <v>212.76</v>
      </c>
      <c r="C1153">
        <v>202.69467741935478</v>
      </c>
      <c r="D1153">
        <v>0.9526916592374262</v>
      </c>
    </row>
    <row r="1154">
      <c r="A1154" t="str">
        <v>45166.64583</v>
      </c>
      <c r="B1154" t="str">
        <v>212.87</v>
      </c>
      <c r="C1154">
        <v>202.8629032258064</v>
      </c>
      <c r="D1154">
        <v>0.9529896332306403</v>
      </c>
    </row>
    <row r="1155">
      <c r="A1155" t="str">
        <v>45167.64583</v>
      </c>
      <c r="B1155" t="str">
        <v>213.16</v>
      </c>
      <c r="C1155">
        <v>203.0379032258064</v>
      </c>
      <c r="D1155">
        <v>0.9525140890683355</v>
      </c>
    </row>
    <row r="1156">
      <c r="A1156" t="str">
        <v>45168.64583</v>
      </c>
      <c r="B1156" t="str">
        <v>213.54</v>
      </c>
      <c r="C1156">
        <v>203.22322580645155</v>
      </c>
      <c r="D1156">
        <v>0.9516869242598649</v>
      </c>
    </row>
    <row r="1157">
      <c r="A1157" t="str">
        <v>45169.64583</v>
      </c>
      <c r="B1157" t="str">
        <v>212.77</v>
      </c>
      <c r="C1157">
        <v>203.40927419354833</v>
      </c>
      <c r="D1157">
        <v>0.9560054246066095</v>
      </c>
    </row>
    <row r="1158">
      <c r="A1158" t="str">
        <v>45170.64583</v>
      </c>
      <c r="B1158" t="str">
        <v>214.27</v>
      </c>
      <c r="C1158">
        <v>203.59467741935478</v>
      </c>
      <c r="D1158">
        <v>0.9501781743564417</v>
      </c>
    </row>
    <row r="1159">
      <c r="A1159" t="str">
        <v>45173.64583</v>
      </c>
      <c r="B1159" t="str">
        <v>215.59</v>
      </c>
      <c r="C1159">
        <v>203.80161290322576</v>
      </c>
      <c r="D1159">
        <v>0.9453203437229266</v>
      </c>
    </row>
    <row r="1160">
      <c r="A1160" t="str">
        <v>45174.64583</v>
      </c>
      <c r="B1160" t="str">
        <v>215.84</v>
      </c>
      <c r="C1160">
        <v>203.9897580645161</v>
      </c>
      <c r="D1160">
        <v>0.9450971000023911</v>
      </c>
    </row>
    <row r="1161">
      <c r="A1161" t="str">
        <v>45175.64583</v>
      </c>
      <c r="B1161" t="str">
        <v>216.22</v>
      </c>
      <c r="C1161">
        <v>204.17193548387093</v>
      </c>
      <c r="D1161">
        <v>0.9442786767360601</v>
      </c>
    </row>
    <row r="1162">
      <c r="A1162" t="str">
        <v>45176.64583</v>
      </c>
      <c r="B1162" t="str">
        <v>217.29</v>
      </c>
      <c r="C1162">
        <v>204.36016129032254</v>
      </c>
      <c r="D1162">
        <v>0.9404950126113606</v>
      </c>
    </row>
    <row r="1163">
      <c r="A1163" t="str">
        <v>45177.64583</v>
      </c>
      <c r="B1163" t="str">
        <v>218.41</v>
      </c>
      <c r="C1163">
        <v>204.5679838709677</v>
      </c>
      <c r="D1163">
        <v>0.936623707114911</v>
      </c>
    </row>
    <row r="1164">
      <c r="A1164" t="str">
        <v>45180.64583</v>
      </c>
      <c r="B1164" t="str">
        <v>220.38</v>
      </c>
      <c r="C1164">
        <v>204.80693548387094</v>
      </c>
      <c r="D1164">
        <v>0.9293354001446181</v>
      </c>
    </row>
    <row r="1165">
      <c r="A1165" t="str">
        <v>45181.64583</v>
      </c>
      <c r="B1165" t="str">
        <v>220.19</v>
      </c>
      <c r="C1165">
        <v>205.065564516129</v>
      </c>
      <c r="D1165">
        <v>0.9313118875340797</v>
      </c>
    </row>
    <row r="1166">
      <c r="A1166" t="str">
        <v>45182.64583</v>
      </c>
      <c r="B1166" t="str">
        <v>221.43</v>
      </c>
      <c r="C1166">
        <v>205.3439516129032</v>
      </c>
      <c r="D1166">
        <v>0.9273537985498947</v>
      </c>
    </row>
    <row r="1167">
      <c r="A1167" t="str">
        <v>45183.64583</v>
      </c>
      <c r="B1167" t="str">
        <v>221.53</v>
      </c>
      <c r="C1167">
        <v>205.62967741935483</v>
      </c>
      <c r="D1167">
        <v>0.928224969166049</v>
      </c>
    </row>
    <row r="1168">
      <c r="A1168" t="str">
        <v>45184.64583</v>
      </c>
      <c r="B1168" t="str">
        <v>222.57</v>
      </c>
      <c r="C1168">
        <v>205.92274193548386</v>
      </c>
      <c r="D1168">
        <v>0.9252043938333282</v>
      </c>
    </row>
    <row r="1169">
      <c r="A1169" t="str">
        <v>45187.64583</v>
      </c>
      <c r="B1169" t="str">
        <v>221.92</v>
      </c>
      <c r="C1169">
        <v>206.20096774193547</v>
      </c>
      <c r="D1169">
        <v>0.9291680233504663</v>
      </c>
    </row>
    <row r="1170">
      <c r="A1170" t="str">
        <v>45189.64583</v>
      </c>
      <c r="B1170" t="str">
        <v>219.6</v>
      </c>
      <c r="C1170">
        <v>206.47032258064513</v>
      </c>
      <c r="D1170">
        <v>0.9402109407133203</v>
      </c>
    </row>
    <row r="1171">
      <c r="A1171" t="str">
        <v>45190.64583</v>
      </c>
      <c r="B1171" t="str">
        <v>217.63</v>
      </c>
      <c r="C1171">
        <v>206.71362903225804</v>
      </c>
      <c r="D1171">
        <v>0.9498397694814963</v>
      </c>
    </row>
    <row r="1172">
      <c r="A1172" t="str">
        <v>45191.64583</v>
      </c>
      <c r="B1172" t="str">
        <v>216.81</v>
      </c>
      <c r="C1172">
        <v>206.94693548387096</v>
      </c>
      <c r="D1172">
        <v>0.9545082583085234</v>
      </c>
    </row>
    <row r="1173">
      <c r="A1173" t="str">
        <v>45194.64583</v>
      </c>
      <c r="B1173" t="str">
        <v>216.8</v>
      </c>
      <c r="C1173">
        <v>207.1879838709677</v>
      </c>
      <c r="D1173">
        <v>0.955664132246161</v>
      </c>
    </row>
    <row r="1174">
      <c r="A1174" t="str">
        <v>45195.64583</v>
      </c>
      <c r="B1174" t="str">
        <v>216.57</v>
      </c>
      <c r="C1174">
        <v>207.43709677419352</v>
      </c>
      <c r="D1174">
        <v>0.9578293243486795</v>
      </c>
    </row>
    <row r="1175">
      <c r="A1175" t="str">
        <v>45196.64583</v>
      </c>
      <c r="B1175" t="str">
        <v>217.56</v>
      </c>
      <c r="C1175">
        <v>207.69016129032258</v>
      </c>
      <c r="D1175">
        <v>0.954633945993393</v>
      </c>
    </row>
    <row r="1176">
      <c r="A1176" t="str">
        <v>45197.64583</v>
      </c>
      <c r="B1176" t="str">
        <v>215.77</v>
      </c>
      <c r="C1176">
        <v>207.9325806451613</v>
      </c>
      <c r="D1176">
        <v>0.9636769738386304</v>
      </c>
    </row>
    <row r="1177">
      <c r="A1177" t="str">
        <v>45198.64583</v>
      </c>
      <c r="B1177" t="str">
        <v>216.75</v>
      </c>
      <c r="C1177">
        <v>208.17177419354837</v>
      </c>
      <c r="D1177">
        <v>0.9604234103508575</v>
      </c>
    </row>
    <row r="1178">
      <c r="A1178" t="str">
        <v>45202.64583</v>
      </c>
      <c r="B1178" t="str">
        <v>215.57</v>
      </c>
      <c r="C1178">
        <v>208.3791129032258</v>
      </c>
      <c r="D1178">
        <v>0.9666424497992568</v>
      </c>
    </row>
    <row r="1179">
      <c r="A1179" t="str">
        <v>45203.64583</v>
      </c>
      <c r="B1179" t="str">
        <v>214.4</v>
      </c>
      <c r="C1179">
        <v>208.57137096774193</v>
      </c>
      <c r="D1179">
        <v>0.9728142302599903</v>
      </c>
    </row>
    <row r="1180">
      <c r="A1180" t="str">
        <v>45204.64583</v>
      </c>
      <c r="B1180" t="str">
        <v>215.53</v>
      </c>
      <c r="C1180">
        <v>208.75959677419354</v>
      </c>
      <c r="D1180">
        <v>0.9685871886706887</v>
      </c>
    </row>
    <row r="1181">
      <c r="A1181" t="str">
        <v>45205.64583</v>
      </c>
      <c r="B1181" t="str">
        <v>216.62</v>
      </c>
      <c r="C1181">
        <v>208.95056451612902</v>
      </c>
      <c r="D1181">
        <v>0.9645949797623904</v>
      </c>
    </row>
    <row r="1182">
      <c r="A1182" t="str">
        <v>45208.64583</v>
      </c>
      <c r="B1182" t="str">
        <v>215.48</v>
      </c>
      <c r="C1182">
        <v>209.13475806451612</v>
      </c>
      <c r="D1182">
        <v>0.9705529889758499</v>
      </c>
    </row>
    <row r="1183">
      <c r="A1183" t="str">
        <v>45209.64583</v>
      </c>
      <c r="B1183" t="str">
        <v>217.13</v>
      </c>
      <c r="C1183">
        <v>209.32322580645163</v>
      </c>
      <c r="D1183">
        <v>0.9640456215467768</v>
      </c>
    </row>
    <row r="1184">
      <c r="A1184" t="str">
        <v>45210.64583</v>
      </c>
      <c r="B1184" t="str">
        <v>218.76</v>
      </c>
      <c r="C1184">
        <v>209.51774193548388</v>
      </c>
      <c r="D1184">
        <v>0.9577516087743824</v>
      </c>
    </row>
    <row r="1185">
      <c r="A1185" t="str">
        <v>45211.64583</v>
      </c>
      <c r="B1185" t="str">
        <v>218.6</v>
      </c>
      <c r="C1185">
        <v>209.7099193548387</v>
      </c>
      <c r="D1185">
        <v>0.9593317445326565</v>
      </c>
    </row>
    <row r="1186">
      <c r="A1186" t="str">
        <v>45212.64583</v>
      </c>
      <c r="B1186" t="str">
        <v>218.07</v>
      </c>
      <c r="C1186">
        <v>209.90475806451613</v>
      </c>
      <c r="D1186">
        <v>0.9625567848145831</v>
      </c>
    </row>
    <row r="1187">
      <c r="A1187" t="str">
        <v>45215.64583</v>
      </c>
      <c r="B1187" t="str">
        <v>217.9</v>
      </c>
      <c r="C1187">
        <v>210.10362903225806</v>
      </c>
      <c r="D1187">
        <v>0.9642204177708034</v>
      </c>
    </row>
    <row r="1188">
      <c r="A1188" t="str">
        <v>45216.64583</v>
      </c>
      <c r="B1188" t="str">
        <v>218.55</v>
      </c>
      <c r="C1188">
        <v>210.31080645161288</v>
      </c>
      <c r="D1188">
        <v>0.9623006472276956</v>
      </c>
    </row>
    <row r="1189">
      <c r="A1189" t="str">
        <v>45217.64583</v>
      </c>
      <c r="B1189" t="str">
        <v>217.2</v>
      </c>
      <c r="C1189">
        <v>210.50604838709674</v>
      </c>
      <c r="D1189">
        <v>0.9691807015980514</v>
      </c>
    </row>
    <row r="1190">
      <c r="A1190" t="str">
        <v>45218.64583</v>
      </c>
      <c r="B1190" t="str">
        <v>216.67</v>
      </c>
      <c r="C1190">
        <v>210.69814516129028</v>
      </c>
      <c r="D1190">
        <v>0.9724380170826155</v>
      </c>
    </row>
    <row r="1191">
      <c r="A1191" t="str">
        <v>45219.64583</v>
      </c>
      <c r="B1191" t="str">
        <v>215.3</v>
      </c>
      <c r="C1191">
        <v>210.8703225806451</v>
      </c>
      <c r="D1191">
        <v>0.9794255577363915</v>
      </c>
    </row>
    <row r="1192">
      <c r="A1192" t="str">
        <v>45222.64583</v>
      </c>
      <c r="B1192" t="str">
        <v>213.17</v>
      </c>
      <c r="C1192">
        <v>211.02387096774186</v>
      </c>
      <c r="D1192">
        <v>0.9899323120877321</v>
      </c>
    </row>
    <row r="1193">
      <c r="A1193" t="str">
        <v>45224.64583</v>
      </c>
      <c r="B1193" t="str">
        <v>211.48</v>
      </c>
      <c r="C1193">
        <v>211.15983870967736</v>
      </c>
      <c r="D1193">
        <v>0.9984860918747748</v>
      </c>
    </row>
    <row r="1194">
      <c r="A1194" t="str">
        <v>45225.64583</v>
      </c>
      <c r="B1194" t="str">
        <v>208.74</v>
      </c>
      <c r="C1194">
        <v>211.26314516129028</v>
      </c>
      <c r="D1194">
        <v>1.0120875019703472</v>
      </c>
    </row>
    <row r="1195">
      <c r="A1195" t="str">
        <v>45226.64583</v>
      </c>
      <c r="B1195" t="str">
        <v>210.57</v>
      </c>
      <c r="C1195">
        <v>211.37024193548382</v>
      </c>
      <c r="D1195">
        <v>1.0038003606187198</v>
      </c>
    </row>
    <row r="1196">
      <c r="A1196" t="str">
        <v>45229.64583</v>
      </c>
      <c r="B1196" t="str">
        <v>211.52</v>
      </c>
      <c r="C1196">
        <v>211.476129032258</v>
      </c>
      <c r="D1196">
        <v>0.9997925918696009</v>
      </c>
    </row>
    <row r="1197">
      <c r="A1197" t="str">
        <v>45230.64583</v>
      </c>
      <c r="B1197" t="str">
        <v>210.98</v>
      </c>
      <c r="C1197">
        <v>211.58338709677415</v>
      </c>
      <c r="D1197">
        <v>1.0028599255700736</v>
      </c>
    </row>
    <row r="1198">
      <c r="A1198" t="str">
        <v>45231.64583</v>
      </c>
      <c r="B1198" t="str">
        <v>209.99</v>
      </c>
      <c r="C1198">
        <v>211.66846774193544</v>
      </c>
      <c r="D1198">
        <v>1.007993084156081</v>
      </c>
    </row>
    <row r="1199">
      <c r="A1199" t="str">
        <v>45232.64583</v>
      </c>
      <c r="B1199" t="str">
        <v>211.64</v>
      </c>
      <c r="C1199">
        <v>211.7797580645161</v>
      </c>
      <c r="D1199">
        <v>1.0006603575151962</v>
      </c>
    </row>
    <row r="1200">
      <c r="A1200" t="str">
        <v>45233.64583</v>
      </c>
      <c r="B1200" t="str">
        <v>212.69</v>
      </c>
      <c r="C1200">
        <v>211.88443548387093</v>
      </c>
      <c r="D1200">
        <v>0.996212494634778</v>
      </c>
    </row>
    <row r="1201">
      <c r="A1201" t="str">
        <v>45236.64583</v>
      </c>
      <c r="B1201" t="str">
        <v>214.56</v>
      </c>
      <c r="C1201">
        <v>212.00427419354835</v>
      </c>
      <c r="D1201">
        <v>0.9880885262562843</v>
      </c>
    </row>
    <row r="1202">
      <c r="A1202" t="str">
        <v>45237.64583</v>
      </c>
      <c r="B1202" t="str">
        <v>214.49</v>
      </c>
      <c r="C1202">
        <v>212.12112903225804</v>
      </c>
      <c r="D1202">
        <v>0.9889557976234697</v>
      </c>
    </row>
    <row r="1203">
      <c r="A1203" t="str">
        <v>45238.64583</v>
      </c>
      <c r="B1203" t="str">
        <v>214.83</v>
      </c>
      <c r="C1203">
        <v>212.23790322580646</v>
      </c>
      <c r="D1203">
        <v>0.9879341955304495</v>
      </c>
    </row>
    <row r="1204">
      <c r="A1204" t="str">
        <v>45239.64583</v>
      </c>
      <c r="B1204" t="str">
        <v>214.3</v>
      </c>
      <c r="C1204">
        <v>212.35112903225806</v>
      </c>
      <c r="D1204">
        <v>0.9909058750921981</v>
      </c>
    </row>
    <row r="1205">
      <c r="A1205" t="str">
        <v>45240.64583</v>
      </c>
      <c r="B1205" t="str">
        <v>214.24</v>
      </c>
      <c r="C1205">
        <v>212.4551612903226</v>
      </c>
      <c r="D1205">
        <v>0.9916689754029246</v>
      </c>
    </row>
    <row r="1206">
      <c r="A1206" t="str">
        <v>45243.64583</v>
      </c>
      <c r="B1206" t="str">
        <v>214.55</v>
      </c>
      <c r="C1206">
        <v>212.56838709677422</v>
      </c>
      <c r="D1206">
        <v>0.9907638643522452</v>
      </c>
    </row>
    <row r="1207">
      <c r="A1207" t="str">
        <v>45245.64583</v>
      </c>
      <c r="B1207" t="str">
        <v>216.97</v>
      </c>
      <c r="C1207">
        <v>212.70717741935488</v>
      </c>
      <c r="D1207">
        <v>0.9803529401269986</v>
      </c>
    </row>
    <row r="1208">
      <c r="A1208" t="str">
        <v>45246.64583</v>
      </c>
      <c r="B1208" t="str">
        <v>218.16</v>
      </c>
      <c r="C1208">
        <v>212.8612903225807</v>
      </c>
      <c r="D1208">
        <v>0.9757118184936775</v>
      </c>
    </row>
    <row r="1209">
      <c r="A1209" t="str">
        <v>45247.64583</v>
      </c>
      <c r="B1209" t="str">
        <v>218.02</v>
      </c>
      <c r="C1209">
        <v>213.00806451612908</v>
      </c>
      <c r="D1209">
        <v>0.9770115792868961</v>
      </c>
    </row>
    <row r="1210">
      <c r="A1210" t="str">
        <v>45250.64583</v>
      </c>
      <c r="B1210" t="str">
        <v>217.35</v>
      </c>
      <c r="C1210">
        <v>213.1420161290323</v>
      </c>
      <c r="D1210">
        <v>0.9806395957167348</v>
      </c>
    </row>
    <row r="1211">
      <c r="A1211" t="str">
        <v>45251.64583</v>
      </c>
      <c r="B1211" t="str">
        <v>218.39</v>
      </c>
      <c r="C1211">
        <v>213.28209677419358</v>
      </c>
      <c r="D1211">
        <v>0.9766110937963899</v>
      </c>
    </row>
    <row r="1212">
      <c r="A1212" t="str">
        <v>45252.64583</v>
      </c>
      <c r="B1212" t="str">
        <v>218.53</v>
      </c>
      <c r="C1212">
        <v>213.42959677419356</v>
      </c>
      <c r="D1212">
        <v>0.9766603979965842</v>
      </c>
    </row>
    <row r="1213">
      <c r="A1213" t="str">
        <v>45253.64583</v>
      </c>
      <c r="B1213" t="str">
        <v>218.56</v>
      </c>
      <c r="C1213">
        <v>213.57362903225808</v>
      </c>
      <c r="D1213">
        <v>0.9771853451329524</v>
      </c>
    </row>
    <row r="1214">
      <c r="A1214" t="str">
        <v>45254.64583</v>
      </c>
      <c r="B1214" t="str">
        <v>218.48</v>
      </c>
      <c r="C1214">
        <v>213.69967741935486</v>
      </c>
      <c r="D1214">
        <v>0.978120090714733</v>
      </c>
    </row>
    <row r="1215">
      <c r="A1215" t="str">
        <v>45258.64583</v>
      </c>
      <c r="B1215" t="str">
        <v>219.56</v>
      </c>
      <c r="C1215">
        <v>213.82403225806453</v>
      </c>
      <c r="D1215">
        <v>0.9738751696942273</v>
      </c>
    </row>
    <row r="1216">
      <c r="A1216" t="str">
        <v>45259.64583</v>
      </c>
      <c r="B1216" t="str">
        <v>221.66</v>
      </c>
      <c r="C1216">
        <v>213.9635483870968</v>
      </c>
      <c r="D1216">
        <v>0.9652781213890499</v>
      </c>
    </row>
    <row r="1217">
      <c r="A1217" t="str">
        <v>45260.64583</v>
      </c>
      <c r="B1217" t="str">
        <v>222.13</v>
      </c>
      <c r="C1217">
        <v>214.11250000000004</v>
      </c>
      <c r="D1217">
        <v>0.9639062711025077</v>
      </c>
    </row>
    <row r="1218">
      <c r="A1218" t="str">
        <v>45261.64583</v>
      </c>
      <c r="B1218" t="str">
        <v>223.75</v>
      </c>
      <c r="C1218">
        <v>214.27991935483874</v>
      </c>
      <c r="D1218">
        <v>0.9576756172283296</v>
      </c>
    </row>
    <row r="1219">
      <c r="A1219" t="str">
        <v>45264.64583</v>
      </c>
      <c r="B1219" t="str">
        <v>228.18</v>
      </c>
      <c r="C1219">
        <v>214.47620967741938</v>
      </c>
      <c r="D1219">
        <v>0.9399430698458208</v>
      </c>
    </row>
    <row r="1220">
      <c r="A1220" t="str">
        <v>45265.64583</v>
      </c>
      <c r="B1220" t="str">
        <v>230.06</v>
      </c>
      <c r="C1220">
        <v>214.68411290322584</v>
      </c>
      <c r="D1220">
        <v>0.9331657519917667</v>
      </c>
    </row>
    <row r="1221">
      <c r="A1221" t="str">
        <v>45266.64583</v>
      </c>
      <c r="B1221" t="str">
        <v>230.94</v>
      </c>
      <c r="C1221">
        <v>214.9010483870968</v>
      </c>
      <c r="D1221">
        <v>0.9305492698843717</v>
      </c>
    </row>
    <row r="1222">
      <c r="A1222" t="str">
        <v>45267.64583</v>
      </c>
      <c r="B1222" t="str">
        <v>230.83</v>
      </c>
      <c r="C1222">
        <v>215.10661290322585</v>
      </c>
      <c r="D1222">
        <v>0.9318832599888482</v>
      </c>
    </row>
    <row r="1223">
      <c r="A1223" t="str">
        <v>45268.64583</v>
      </c>
      <c r="B1223" t="str">
        <v>231.36</v>
      </c>
      <c r="C1223">
        <v>215.32314516129037</v>
      </c>
      <c r="D1223">
        <v>0.9306844102752868</v>
      </c>
    </row>
    <row r="1224">
      <c r="A1224" t="str">
        <v>45271.64583</v>
      </c>
      <c r="B1224" t="str">
        <v>231.79</v>
      </c>
      <c r="C1224">
        <v>215.54701612903233</v>
      </c>
      <c r="D1224">
        <v>0.92992370736025</v>
      </c>
    </row>
    <row r="1225">
      <c r="A1225" t="str">
        <v>45272.64583</v>
      </c>
      <c r="B1225" t="str">
        <v>230.96</v>
      </c>
      <c r="C1225">
        <v>215.7607258064517</v>
      </c>
      <c r="D1225">
        <v>0.9341908806999121</v>
      </c>
    </row>
    <row r="1226">
      <c r="A1226" t="str">
        <v>45273.64583</v>
      </c>
      <c r="B1226" t="str">
        <v>231.15</v>
      </c>
      <c r="C1226">
        <v>215.96798387096783</v>
      </c>
      <c r="D1226">
        <v>0.9343196360413922</v>
      </c>
    </row>
    <row r="1227">
      <c r="A1227" t="str">
        <v>45274.64583</v>
      </c>
      <c r="B1227" t="str">
        <v>233.99</v>
      </c>
      <c r="C1227">
        <v>216.19491935483882</v>
      </c>
      <c r="D1227">
        <v>0.9239493967897723</v>
      </c>
    </row>
    <row r="1228">
      <c r="A1228" t="str">
        <v>45275.64583</v>
      </c>
      <c r="B1228" t="str">
        <v>236.62</v>
      </c>
      <c r="C1228">
        <v>216.4474193548388</v>
      </c>
      <c r="D1228">
        <v>0.9147469332889814</v>
      </c>
    </row>
    <row r="1229">
      <c r="A1229" t="str">
        <v>45278.64583</v>
      </c>
      <c r="B1229" t="str">
        <v>236.57</v>
      </c>
      <c r="C1229">
        <v>216.68838709677428</v>
      </c>
      <c r="D1229">
        <v>0.915958858252417</v>
      </c>
    </row>
    <row r="1230">
      <c r="A1230" t="str">
        <v>45279.64583</v>
      </c>
      <c r="B1230" t="str">
        <v>236.7</v>
      </c>
      <c r="C1230">
        <v>216.93701612903237</v>
      </c>
      <c r="D1230">
        <v>0.9165061940390046</v>
      </c>
    </row>
    <row r="1231">
      <c r="A1231" t="str">
        <v>45280.64583</v>
      </c>
      <c r="B1231" t="str">
        <v>233.25</v>
      </c>
      <c r="C1231">
        <v>217.152741935484</v>
      </c>
      <c r="D1231">
        <v>0.9309871036891061</v>
      </c>
    </row>
    <row r="1232">
      <c r="A1232" t="str">
        <v>45281.64583</v>
      </c>
      <c r="B1232" t="str">
        <v>234.6</v>
      </c>
      <c r="C1232">
        <v>217.37637096774205</v>
      </c>
      <c r="D1232">
        <v>0.9265829964524385</v>
      </c>
    </row>
    <row r="1233">
      <c r="A1233" t="str">
        <v>45282.64583</v>
      </c>
      <c r="B1233" t="str">
        <v>235.5</v>
      </c>
      <c r="C1233">
        <v>217.61233870967752</v>
      </c>
      <c r="D1233">
        <v>0.9240439011026647</v>
      </c>
    </row>
    <row r="1234">
      <c r="A1234" t="str">
        <v>45286.64583</v>
      </c>
      <c r="B1234" t="str">
        <v>236.93</v>
      </c>
      <c r="C1234">
        <v>217.8700000000001</v>
      </c>
      <c r="D1234">
        <v>0.9195542987380242</v>
      </c>
    </row>
    <row r="1235">
      <c r="A1235" t="str">
        <v>45287.64583</v>
      </c>
      <c r="B1235" t="str">
        <v>238.91</v>
      </c>
      <c r="C1235">
        <v>218.14209677419365</v>
      </c>
      <c r="D1235">
        <v>0.9130722731329524</v>
      </c>
    </row>
    <row r="1236">
      <c r="A1236" t="str">
        <v>45288.64583</v>
      </c>
      <c r="B1236" t="str">
        <v>240.16</v>
      </c>
      <c r="C1236">
        <v>218.41387096774204</v>
      </c>
      <c r="D1236">
        <v>0.9094514947024569</v>
      </c>
    </row>
    <row r="1237">
      <c r="A1237" t="str">
        <v>45289.64583</v>
      </c>
      <c r="B1237" t="str">
        <v>239.65</v>
      </c>
      <c r="C1237">
        <v>218.6676612903227</v>
      </c>
      <c r="D1237">
        <v>0.9124459056554255</v>
      </c>
    </row>
    <row r="1238">
      <c r="A1238" t="str">
        <v>45292.64583</v>
      </c>
      <c r="B1238" t="str">
        <v>240.35</v>
      </c>
      <c r="C1238">
        <v>218.9075000000001</v>
      </c>
      <c r="D1238">
        <v>0.9107863532348663</v>
      </c>
    </row>
    <row r="1239">
      <c r="A1239" t="str">
        <v>45293.64583</v>
      </c>
      <c r="B1239" t="str">
        <v>239.21</v>
      </c>
      <c r="C1239">
        <v>219.12451612903237</v>
      </c>
      <c r="D1239">
        <v>0.9160340961039771</v>
      </c>
    </row>
    <row r="1240">
      <c r="A1240" t="str">
        <v>45294.64583</v>
      </c>
      <c r="B1240" t="str">
        <v>237.74</v>
      </c>
      <c r="C1240">
        <v>219.32354838709688</v>
      </c>
      <c r="D1240">
        <v>0.9225353259320975</v>
      </c>
    </row>
    <row r="1241">
      <c r="A1241" t="str">
        <v>45295.64583</v>
      </c>
      <c r="B1241" t="str">
        <v>239.3</v>
      </c>
      <c r="C1241">
        <v>219.53629032258075</v>
      </c>
      <c r="D1241">
        <v>0.9174103231198527</v>
      </c>
    </row>
    <row r="1242">
      <c r="A1242" t="str">
        <v>45296.64583</v>
      </c>
      <c r="B1242" t="str">
        <v>239.74</v>
      </c>
      <c r="C1242">
        <v>219.74419354838724</v>
      </c>
      <c r="D1242">
        <v>0.9165937830499176</v>
      </c>
    </row>
    <row r="1243">
      <c r="A1243" t="str">
        <v>45299.64583</v>
      </c>
      <c r="B1243" t="str">
        <v>237.68</v>
      </c>
      <c r="C1243">
        <v>219.94548387096788</v>
      </c>
      <c r="D1243">
        <v>0.9253849035298211</v>
      </c>
    </row>
    <row r="1244">
      <c r="A1244" t="str">
        <v>45300.64583</v>
      </c>
      <c r="B1244" t="str">
        <v>237.78</v>
      </c>
      <c r="C1244">
        <v>220.14822580645173</v>
      </c>
      <c r="D1244">
        <v>0.9258483716311369</v>
      </c>
    </row>
    <row r="1245">
      <c r="A1245" t="str">
        <v>45301.64583</v>
      </c>
      <c r="B1245" t="str">
        <v>238.76</v>
      </c>
      <c r="C1245">
        <v>220.35233870967753</v>
      </c>
      <c r="D1245">
        <v>0.9229030771891336</v>
      </c>
    </row>
    <row r="1246">
      <c r="A1246" t="str">
        <v>45302.64583</v>
      </c>
      <c r="B1246" t="str">
        <v>238.87</v>
      </c>
      <c r="C1246">
        <v>220.55895161290331</v>
      </c>
      <c r="D1246">
        <v>0.9233430385268276</v>
      </c>
    </row>
    <row r="1247">
      <c r="A1247" t="str">
        <v>45303.64583</v>
      </c>
      <c r="B1247" t="str">
        <v>241.73</v>
      </c>
      <c r="C1247">
        <v>220.7850806451614</v>
      </c>
      <c r="D1247">
        <v>0.9133540753947024</v>
      </c>
    </row>
    <row r="1248">
      <c r="A1248" t="str">
        <v>45306.64583</v>
      </c>
      <c r="B1248" t="str">
        <v>244.07</v>
      </c>
      <c r="C1248">
        <v>221.0208870967743</v>
      </c>
      <c r="D1248">
        <v>0.9055635149619957</v>
      </c>
    </row>
    <row r="1249">
      <c r="A1249" t="str">
        <v>45307.64583</v>
      </c>
      <c r="B1249" t="str">
        <v>243.24</v>
      </c>
      <c r="C1249">
        <v>221.23629032258074</v>
      </c>
      <c r="D1249">
        <v>0.9095390985141454</v>
      </c>
    </row>
    <row r="1250">
      <c r="A1250" t="str">
        <v>45308.64583</v>
      </c>
      <c r="B1250" t="str">
        <v>238.38</v>
      </c>
      <c r="C1250">
        <v>221.4085483870969</v>
      </c>
      <c r="D1250">
        <v>0.9288050523831567</v>
      </c>
    </row>
    <row r="1251">
      <c r="A1251" t="str">
        <v>45309.64583</v>
      </c>
      <c r="B1251" t="str">
        <v>237.51</v>
      </c>
      <c r="C1251">
        <v>221.56612903225815</v>
      </c>
      <c r="D1251">
        <v>0.9328707382100044</v>
      </c>
    </row>
    <row r="1252">
      <c r="A1252" t="str">
        <v>45310.64583</v>
      </c>
      <c r="B1252" t="str">
        <v>239.15</v>
      </c>
      <c r="C1252">
        <v>221.72451612903237</v>
      </c>
      <c r="D1252">
        <v>0.9271357563413438</v>
      </c>
    </row>
    <row r="1253">
      <c r="A1253" t="str">
        <v>45314.64583</v>
      </c>
      <c r="B1253" t="str">
        <v>234.87</v>
      </c>
      <c r="C1253">
        <v>221.86475806451625</v>
      </c>
      <c r="D1253">
        <v>0.9446279135884372</v>
      </c>
    </row>
    <row r="1254">
      <c r="A1254" t="str">
        <v>45315.64583</v>
      </c>
      <c r="B1254" t="str">
        <v>237.29</v>
      </c>
      <c r="C1254">
        <v>222.03056451612915</v>
      </c>
      <c r="D1254">
        <v>0.9356928843024533</v>
      </c>
    </row>
    <row r="1255">
      <c r="A1255" t="str">
        <v>45316.64583</v>
      </c>
      <c r="B1255" t="str">
        <v>236.15</v>
      </c>
      <c r="C1255">
        <v>222.1879032258066</v>
      </c>
      <c r="D1255">
        <v>0.9408761517078408</v>
      </c>
    </row>
    <row r="1256">
      <c r="A1256" t="str">
        <v>45320.64583</v>
      </c>
      <c r="B1256" t="str">
        <v>240.05</v>
      </c>
      <c r="C1256">
        <v>222.36798387096786</v>
      </c>
      <c r="D1256">
        <v>0.9263402785709971</v>
      </c>
    </row>
    <row r="1257">
      <c r="A1257" t="str">
        <v>45321.64583</v>
      </c>
      <c r="B1257" t="str">
        <v>238.13</v>
      </c>
      <c r="C1257">
        <v>222.54137096774207</v>
      </c>
      <c r="D1257">
        <v>0.9345373156164367</v>
      </c>
    </row>
    <row r="1258">
      <c r="A1258" t="str">
        <v>45322.64583</v>
      </c>
      <c r="B1258" t="str">
        <v>240.26</v>
      </c>
      <c r="C1258">
        <v>222.7342741935485</v>
      </c>
      <c r="D1258">
        <v>0.9270551660432386</v>
      </c>
    </row>
    <row r="1259">
      <c r="A1259" t="str">
        <v>45323.64583</v>
      </c>
      <c r="B1259" t="str">
        <v>240.03</v>
      </c>
      <c r="C1259">
        <v>222.91532258064524</v>
      </c>
      <c r="D1259">
        <v>0.9286977568664135</v>
      </c>
    </row>
    <row r="1260">
      <c r="A1260" t="str">
        <v>45324.64583</v>
      </c>
      <c r="B1260" t="str">
        <v>241.3</v>
      </c>
      <c r="C1260">
        <v>223.10943548387107</v>
      </c>
      <c r="D1260">
        <v>0.9246143202812726</v>
      </c>
    </row>
    <row r="1261">
      <c r="A1261" t="str">
        <v>45327.64583</v>
      </c>
      <c r="B1261" t="str">
        <v>240.24</v>
      </c>
      <c r="C1261">
        <v>223.31217741935495</v>
      </c>
      <c r="D1261">
        <v>0.929537868045933</v>
      </c>
    </row>
    <row r="1262">
      <c r="A1262" t="str">
        <v>45328.64583</v>
      </c>
      <c r="B1262" t="str">
        <v>242.01</v>
      </c>
      <c r="C1262">
        <v>223.54161290322588</v>
      </c>
      <c r="D1262">
        <v>0.9236875042486917</v>
      </c>
    </row>
    <row r="1263">
      <c r="A1263" t="str">
        <v>45329.64583</v>
      </c>
      <c r="B1263" t="str">
        <v>242.35</v>
      </c>
      <c r="C1263">
        <v>223.76185483870975</v>
      </c>
      <c r="D1263">
        <v>0.9233004119608408</v>
      </c>
    </row>
    <row r="1264">
      <c r="A1264" t="str">
        <v>45330.64583</v>
      </c>
      <c r="B1264" t="str">
        <v>240.28</v>
      </c>
      <c r="C1264">
        <v>223.9580645161291</v>
      </c>
      <c r="D1264">
        <v>0.9320711857671429</v>
      </c>
    </row>
    <row r="1265">
      <c r="A1265" t="str">
        <v>45331.64583</v>
      </c>
      <c r="B1265" t="str">
        <v>240.78</v>
      </c>
      <c r="C1265">
        <v>224.15959677419357</v>
      </c>
      <c r="D1265">
        <v>0.9309726587515308</v>
      </c>
    </row>
    <row r="1266">
      <c r="A1266" t="str">
        <v>45334.64583</v>
      </c>
      <c r="B1266" t="str">
        <v>239.32</v>
      </c>
      <c r="C1266">
        <v>224.34370967741938</v>
      </c>
      <c r="D1266">
        <v>0.9374214845287455</v>
      </c>
    </row>
    <row r="1267">
      <c r="A1267" t="str">
        <v>45335.64583</v>
      </c>
      <c r="B1267" t="str">
        <v>240.59</v>
      </c>
      <c r="C1267">
        <v>224.54741935483872</v>
      </c>
      <c r="D1267">
        <v>0.9333198360482095</v>
      </c>
    </row>
    <row r="1268">
      <c r="A1268" t="str">
        <v>45336.64583</v>
      </c>
      <c r="B1268" t="str">
        <v>241.55</v>
      </c>
      <c r="C1268">
        <v>224.76637096774192</v>
      </c>
      <c r="D1268">
        <v>0.9305169570181822</v>
      </c>
    </row>
    <row r="1269">
      <c r="A1269" t="str">
        <v>45337.64583</v>
      </c>
      <c r="B1269" t="str">
        <v>242.72</v>
      </c>
      <c r="C1269">
        <v>224.99387096774194</v>
      </c>
      <c r="D1269">
        <v>0.9269688157866758</v>
      </c>
    </row>
    <row r="1270">
      <c r="A1270" t="str">
        <v>45338.64583</v>
      </c>
      <c r="B1270" t="str">
        <v>243.99</v>
      </c>
      <c r="C1270">
        <v>225.23112903225808</v>
      </c>
      <c r="D1270">
        <v>0.9231162303055784</v>
      </c>
    </row>
    <row r="1271">
      <c r="A1271" t="str">
        <v>45341.64583</v>
      </c>
      <c r="B1271" t="str">
        <v>245.04</v>
      </c>
      <c r="C1271">
        <v>225.48387096774198</v>
      </c>
      <c r="D1271">
        <v>0.9201920950364919</v>
      </c>
    </row>
    <row r="1272">
      <c r="A1272" t="str">
        <v>45342.64583</v>
      </c>
      <c r="B1272" t="str">
        <v>245.37</v>
      </c>
      <c r="C1272">
        <v>225.74491935483874</v>
      </c>
      <c r="D1272">
        <v>0.9200184185305406</v>
      </c>
    </row>
    <row r="1273">
      <c r="A1273" t="str">
        <v>45343.64583</v>
      </c>
      <c r="B1273" t="str">
        <v>243.87</v>
      </c>
      <c r="C1273">
        <v>225.98983870967743</v>
      </c>
      <c r="D1273">
        <v>0.9266815873607964</v>
      </c>
    </row>
    <row r="1274">
      <c r="A1274" t="str">
        <v>45344.64583</v>
      </c>
      <c r="B1274" t="str">
        <v>245.79</v>
      </c>
      <c r="C1274">
        <v>226.25080645161293</v>
      </c>
      <c r="D1274">
        <v>0.920504521956194</v>
      </c>
    </row>
    <row r="1275">
      <c r="A1275" t="str">
        <v>45345.64583</v>
      </c>
      <c r="B1275" t="str">
        <v>245.69</v>
      </c>
      <c r="C1275">
        <v>226.50338709677422</v>
      </c>
      <c r="D1275">
        <v>0.9219072290153211</v>
      </c>
    </row>
    <row r="1276">
      <c r="A1276" t="str">
        <v>45348.64583</v>
      </c>
      <c r="B1276" t="str">
        <v>244.87</v>
      </c>
      <c r="C1276">
        <v>226.7541935483871</v>
      </c>
      <c r="D1276">
        <v>0.9260186774549234</v>
      </c>
    </row>
    <row r="1277">
      <c r="A1277" t="str">
        <v>45349.64583</v>
      </c>
      <c r="B1277" t="str">
        <v>245.5</v>
      </c>
      <c r="C1277">
        <v>227.01822580645162</v>
      </c>
      <c r="D1277">
        <v>0.924717824058866</v>
      </c>
    </row>
    <row r="1278">
      <c r="A1278" t="str">
        <v>45350.64583</v>
      </c>
      <c r="B1278" t="str">
        <v>243.07</v>
      </c>
      <c r="C1278">
        <v>227.2617741935484</v>
      </c>
      <c r="D1278">
        <v>0.9349643073746181</v>
      </c>
    </row>
    <row r="1279">
      <c r="A1279" t="str">
        <v>45351.64583</v>
      </c>
      <c r="B1279" t="str">
        <v>243.25</v>
      </c>
      <c r="C1279">
        <v>227.504435483871</v>
      </c>
      <c r="D1279">
        <v>0.935270032821669</v>
      </c>
    </row>
    <row r="1280">
      <c r="A1280" t="str">
        <v>45352.64583</v>
      </c>
      <c r="B1280" t="str">
        <v>246.85</v>
      </c>
      <c r="C1280">
        <v>227.77306451612904</v>
      </c>
      <c r="D1280">
        <v>0.9227185113069842</v>
      </c>
    </row>
    <row r="1281">
      <c r="A1281" t="str">
        <v>45355.64583</v>
      </c>
      <c r="B1281" t="str">
        <v>247.83</v>
      </c>
      <c r="C1281">
        <v>228.0558064516129</v>
      </c>
      <c r="D1281">
        <v>0.9202106542856511</v>
      </c>
    </row>
    <row r="1282">
      <c r="A1282" t="str">
        <v>45356.64583</v>
      </c>
      <c r="B1282" t="str">
        <v>247.34</v>
      </c>
      <c r="C1282">
        <v>228.32250000000002</v>
      </c>
      <c r="D1282">
        <v>0.9231119107301691</v>
      </c>
    </row>
    <row r="1283">
      <c r="A1283" t="str">
        <v>45357.64583</v>
      </c>
      <c r="B1283" t="str">
        <v>248.62</v>
      </c>
      <c r="C1283">
        <v>228.58887096774194</v>
      </c>
      <c r="D1283">
        <v>0.9194307415644033</v>
      </c>
    </row>
    <row r="1284">
      <c r="A1284" t="str">
        <v>45358.64583</v>
      </c>
      <c r="B1284" t="str">
        <v>248.67</v>
      </c>
      <c r="C1284">
        <v>228.85362903225806</v>
      </c>
      <c r="D1284">
        <v>0.9203105683526684</v>
      </c>
    </row>
    <row r="1285">
      <c r="A1285" t="str">
        <v>45362.64583</v>
      </c>
      <c r="B1285" t="str">
        <v>247.45</v>
      </c>
      <c r="C1285">
        <v>229.10548387096773</v>
      </c>
      <c r="D1285">
        <v>0.9258657663001323</v>
      </c>
    </row>
    <row r="1286">
      <c r="A1286" t="str">
        <v>45363.64583</v>
      </c>
      <c r="B1286" t="str">
        <v>247.42</v>
      </c>
      <c r="C1286">
        <v>229.34846774193545</v>
      </c>
      <c r="D1286">
        <v>0.9269600991913971</v>
      </c>
    </row>
    <row r="1287">
      <c r="A1287" t="str">
        <v>45364.64583</v>
      </c>
      <c r="B1287" t="str">
        <v>243.71</v>
      </c>
      <c r="C1287">
        <v>229.55249999999995</v>
      </c>
      <c r="D1287">
        <v>0.9419084157400186</v>
      </c>
    </row>
    <row r="1288">
      <c r="A1288" t="str">
        <v>45365.64583</v>
      </c>
      <c r="B1288" t="str">
        <v>245.39</v>
      </c>
      <c r="C1288">
        <v>229.75419354838704</v>
      </c>
      <c r="D1288">
        <v>0.9362818107844127</v>
      </c>
    </row>
    <row r="1289">
      <c r="A1289" t="str">
        <v>45366.64583</v>
      </c>
      <c r="B1289" t="str">
        <v>243.8</v>
      </c>
      <c r="C1289">
        <v>229.94459677419349</v>
      </c>
      <c r="D1289">
        <v>0.9431689777448461</v>
      </c>
    </row>
    <row r="1290">
      <c r="A1290" t="str">
        <v>45369.64583</v>
      </c>
      <c r="B1290" t="str">
        <v>243.98</v>
      </c>
      <c r="C1290">
        <v>230.12645161290317</v>
      </c>
      <c r="D1290">
        <v>0.9432185081273186</v>
      </c>
    </row>
    <row r="1291">
      <c r="A1291" t="str">
        <v>45370.64583</v>
      </c>
      <c r="B1291" t="str">
        <v>241.6</v>
      </c>
      <c r="C1291">
        <v>230.28830645161284</v>
      </c>
      <c r="D1291">
        <v>0.9531800763725697</v>
      </c>
    </row>
    <row r="1292">
      <c r="A1292" t="str">
        <v>45371.64583</v>
      </c>
      <c r="B1292" t="str">
        <v>241.58</v>
      </c>
      <c r="C1292">
        <v>230.44161290322577</v>
      </c>
      <c r="D1292">
        <v>0.9538935876447792</v>
      </c>
    </row>
    <row r="1293">
      <c r="A1293" t="str">
        <v>45372.64583</v>
      </c>
      <c r="B1293" t="str">
        <v>243.99</v>
      </c>
      <c r="C1293">
        <v>230.61959677419352</v>
      </c>
      <c r="D1293">
        <v>0.9452010196081541</v>
      </c>
    </row>
    <row r="1294">
      <c r="A1294" t="str">
        <v>45373.64583</v>
      </c>
      <c r="B1294" t="str">
        <v>244.74</v>
      </c>
      <c r="C1294">
        <v>230.82233870967744</v>
      </c>
      <c r="D1294">
        <v>0.9431328704326118</v>
      </c>
    </row>
    <row r="1295">
      <c r="A1295" t="str">
        <v>45377.64583</v>
      </c>
      <c r="B1295" t="str">
        <v>243.79</v>
      </c>
      <c r="C1295">
        <v>231.0333064516129</v>
      </c>
      <c r="D1295">
        <v>0.947673433904643</v>
      </c>
    </row>
    <row r="1296">
      <c r="A1296" t="str">
        <v>45378.64583</v>
      </c>
      <c r="B1296" t="str">
        <v>244.96</v>
      </c>
      <c r="C1296">
        <v>231.26032258064515</v>
      </c>
      <c r="D1296">
        <v>0.9440738185036134</v>
      </c>
    </row>
    <row r="1297">
      <c r="A1297" t="str">
        <v>45379.64583</v>
      </c>
      <c r="B1297" t="str">
        <v>246.96</v>
      </c>
      <c r="C1297">
        <v>231.50354838709677</v>
      </c>
      <c r="D1297">
        <v>0.9374131372979299</v>
      </c>
    </row>
    <row r="1298">
      <c r="A1298" t="str">
        <v>45383.64583</v>
      </c>
      <c r="B1298" t="str">
        <v>248.19</v>
      </c>
      <c r="C1298">
        <v>231.75854838709677</v>
      </c>
      <c r="D1298">
        <v>0.933794868395571</v>
      </c>
    </row>
    <row r="1299">
      <c r="A1299" t="str">
        <v>45384.64583</v>
      </c>
      <c r="B1299" t="str">
        <v>248.65</v>
      </c>
      <c r="C1299">
        <v>232.00927419354838</v>
      </c>
      <c r="D1299">
        <v>0.9330757055843489</v>
      </c>
    </row>
    <row r="1300">
      <c r="A1300" t="str">
        <v>45385.64583</v>
      </c>
      <c r="B1300" t="str">
        <v>248.59</v>
      </c>
      <c r="C1300">
        <v>232.2739516129032</v>
      </c>
      <c r="D1300">
        <v>0.9343656285968993</v>
      </c>
    </row>
    <row r="1301">
      <c r="A1301" t="str">
        <v>45386.64583</v>
      </c>
      <c r="B1301" t="str">
        <v>249.23</v>
      </c>
      <c r="C1301">
        <v>232.53588709677416</v>
      </c>
      <c r="D1301">
        <v>0.9330172414908886</v>
      </c>
    </row>
    <row r="1302">
      <c r="A1302" t="str">
        <v>45387.64583</v>
      </c>
      <c r="B1302" t="str">
        <v>249.05</v>
      </c>
      <c r="C1302">
        <v>232.80588709677417</v>
      </c>
      <c r="D1302">
        <v>0.9347756960320183</v>
      </c>
    </row>
    <row r="1303">
      <c r="A1303" t="str">
        <v>45390.64583</v>
      </c>
      <c r="B1303" t="str">
        <v>250.75</v>
      </c>
      <c r="C1303">
        <v>233.09903225806448</v>
      </c>
      <c r="D1303">
        <v>0.9296073071109252</v>
      </c>
    </row>
    <row r="1304">
      <c r="A1304" t="str">
        <v>45391.64583</v>
      </c>
      <c r="B1304" t="str">
        <v>250.74</v>
      </c>
      <c r="C1304">
        <v>233.38298387096773</v>
      </c>
      <c r="D1304">
        <v>0.9307768360491654</v>
      </c>
    </row>
    <row r="1305">
      <c r="A1305" t="str">
        <v>45392.64583</v>
      </c>
      <c r="B1305" t="str">
        <v>251.49</v>
      </c>
      <c r="C1305">
        <v>233.6641935483871</v>
      </c>
      <c r="D1305">
        <v>0.9291192236207686</v>
      </c>
    </row>
    <row r="1306">
      <c r="A1306" t="str">
        <v>45394.64583</v>
      </c>
      <c r="B1306" t="str">
        <v>249.56</v>
      </c>
      <c r="C1306">
        <v>233.93903225806454</v>
      </c>
      <c r="D1306">
        <v>0.9374059635280676</v>
      </c>
    </row>
    <row r="1307">
      <c r="A1307" t="str">
        <v>45397.64583</v>
      </c>
      <c r="B1307" t="str">
        <v>246.87</v>
      </c>
      <c r="C1307">
        <v>234.17887096774194</v>
      </c>
      <c r="D1307">
        <v>0.948591853881565</v>
      </c>
    </row>
    <row r="1308">
      <c r="A1308" t="str">
        <v>45398.64583</v>
      </c>
      <c r="B1308" t="str">
        <v>245.52</v>
      </c>
      <c r="C1308">
        <v>234.39467741935485</v>
      </c>
      <c r="D1308">
        <v>0.9546866952564143</v>
      </c>
    </row>
    <row r="1309">
      <c r="A1309" t="str">
        <v>45400.64583</v>
      </c>
      <c r="B1309" t="str">
        <v>243.94</v>
      </c>
      <c r="C1309">
        <v>234.59903225806454</v>
      </c>
      <c r="D1309">
        <v>0.9617079292369621</v>
      </c>
    </row>
    <row r="1310">
      <c r="A1310" t="str">
        <v>45401.64583</v>
      </c>
      <c r="B1310" t="str">
        <v>245.53</v>
      </c>
      <c r="C1310">
        <v>234.82048387096776</v>
      </c>
      <c r="D1310">
        <v>0.9563820464748413</v>
      </c>
    </row>
    <row r="1311">
      <c r="A1311" t="str">
        <v>45404.64583</v>
      </c>
      <c r="B1311" t="str">
        <v>247.31</v>
      </c>
      <c r="C1311">
        <v>235.05766129032259</v>
      </c>
      <c r="D1311">
        <v>0.9504575685994201</v>
      </c>
    </row>
    <row r="1312">
      <c r="A1312" t="str">
        <v>45405.64583</v>
      </c>
      <c r="B1312" t="str">
        <v>247.82</v>
      </c>
      <c r="C1312">
        <v>235.29370967741937</v>
      </c>
      <c r="D1312">
        <v>0.9494540782722112</v>
      </c>
    </row>
    <row r="1313">
      <c r="A1313" t="str">
        <v>45406.64583</v>
      </c>
      <c r="B1313" t="str">
        <v>247.94</v>
      </c>
      <c r="C1313">
        <v>235.5416129032258</v>
      </c>
      <c r="D1313">
        <v>0.9499944055143413</v>
      </c>
    </row>
    <row r="1314">
      <c r="A1314" t="str">
        <v>45407.64583</v>
      </c>
      <c r="B1314" t="str">
        <v>249.27</v>
      </c>
      <c r="C1314">
        <v>235.80451612903227</v>
      </c>
      <c r="D1314">
        <v>0.9459803270711769</v>
      </c>
    </row>
    <row r="1315">
      <c r="A1315" t="str">
        <v>45408.64583</v>
      </c>
      <c r="B1315" t="str">
        <v>248.44</v>
      </c>
      <c r="C1315">
        <v>236.0717741935484</v>
      </c>
      <c r="D1315">
        <v>0.9502164474060071</v>
      </c>
    </row>
    <row r="1316">
      <c r="A1316" t="str">
        <v>45411.64583</v>
      </c>
      <c r="B1316" t="str">
        <v>250.59</v>
      </c>
      <c r="C1316">
        <v>236.3735483870968</v>
      </c>
      <c r="D1316">
        <v>0.9432680808775162</v>
      </c>
    </row>
    <row r="1317">
      <c r="A1317" t="str">
        <v>45412.64583</v>
      </c>
      <c r="B1317" t="str">
        <v>250.06</v>
      </c>
      <c r="C1317">
        <v>236.68467741935487</v>
      </c>
      <c r="D1317">
        <v>0.946511546906162</v>
      </c>
    </row>
    <row r="1318">
      <c r="A1318" t="str">
        <v>45414.64583</v>
      </c>
      <c r="B1318" t="str">
        <v>250.84</v>
      </c>
      <c r="C1318">
        <v>237.02419354838713</v>
      </c>
      <c r="D1318">
        <v>0.9449218368218272</v>
      </c>
    </row>
    <row r="1319">
      <c r="A1319" t="str">
        <v>45415.64583</v>
      </c>
      <c r="B1319" t="str">
        <v>248.75</v>
      </c>
      <c r="C1319">
        <v>237.3320967741936</v>
      </c>
      <c r="D1319">
        <v>0.9540988815042958</v>
      </c>
    </row>
  </sheetData>
  <ignoredErrors>
    <ignoredError numberStoredAsText="1" sqref="A1:D1319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 rightToLeft="0"/>
  </sheetViews>
  <sheetData>
    <row r="1">
      <c r="A1" t="str">
        <v>EntryDate</v>
      </c>
      <c r="B1" t="str">
        <v>EntryPrice</v>
      </c>
      <c r="C1" t="str">
        <v>ExitDate</v>
      </c>
      <c r="D1" t="str">
        <v>ExitPrice</v>
      </c>
      <c r="E1" t="str">
        <v>ProfitLoss</v>
      </c>
    </row>
    <row r="2">
      <c r="A2" t="str">
        <v>44033.64583</v>
      </c>
      <c r="B2" t="str">
        <v>118.54</v>
      </c>
      <c r="C2" t="str">
        <v>44550.64583</v>
      </c>
      <c r="D2" t="str">
        <v>179.93</v>
      </c>
      <c r="E2">
        <v>61.39</v>
      </c>
    </row>
    <row r="3">
      <c r="A3" t="str">
        <v>44894.64583</v>
      </c>
      <c r="B3" t="str">
        <v>203.43</v>
      </c>
      <c r="C3" t="str">
        <v>44953.64583</v>
      </c>
      <c r="D3" t="str">
        <v>193</v>
      </c>
      <c r="E3">
        <v>-10.430000000000007</v>
      </c>
    </row>
    <row r="4">
      <c r="A4" t="str">
        <v>45124.64583</v>
      </c>
      <c r="B4" t="str">
        <v>216.53</v>
      </c>
      <c r="C4" t="str">
        <v>45225.64583</v>
      </c>
      <c r="D4" t="str">
        <v>208.74</v>
      </c>
      <c r="E4">
        <v>-7.789999999999992</v>
      </c>
    </row>
    <row r="5">
      <c r="A5" t="str">
        <v>45275.64583</v>
      </c>
      <c r="B5" t="str">
        <v>236.62</v>
      </c>
    </row>
  </sheetData>
  <ignoredErrors>
    <ignoredError numberStoredAsText="1" sqref="A1:E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12.0000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2024-05-05T12:54:00Z</dcterms:created>
  <dcterms:modified xsi:type="dcterms:W3CDTF">2024-05-06T17:46:13Z</dcterms:modified>
  <cp:lastModifiedBy>admin</cp:lastModifiedBy>
  <dc:creator>SK</dc:creator>
</cp:coreProperties>
</file>