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1248" yWindow="-360" windowWidth="16368" windowHeight="9348"/>
  </bookViews>
  <sheets>
    <sheet name="Energy&amp;Peaks" sheetId="2" r:id="rId1"/>
    <sheet name="Notes" sheetId="1" r:id="rId2"/>
  </sheets>
  <definedNames>
    <definedName name="_xlnm._FilterDatabase" localSheetId="0" hidden="1">'Energy&amp;Peaks'!$A$3:$AE$297</definedName>
  </definedNames>
  <calcPr calcId="162913"/>
</workbook>
</file>

<file path=xl/calcChain.xml><?xml version="1.0" encoding="utf-8"?>
<calcChain xmlns="http://schemas.openxmlformats.org/spreadsheetml/2006/main">
  <c r="V4" i="2" l="1"/>
  <c r="I5" i="2" l="1"/>
  <c r="K5" i="2" s="1"/>
  <c r="L5" i="2" s="1"/>
  <c r="J5" i="2"/>
  <c r="Q4" i="2"/>
  <c r="I4" i="2" s="1"/>
  <c r="J4" i="2" s="1"/>
  <c r="D4" i="2"/>
  <c r="E4" i="2"/>
  <c r="F4" i="2" s="1"/>
  <c r="G4" i="2"/>
  <c r="H4" i="2" s="1"/>
  <c r="K4" i="2" l="1"/>
  <c r="L4" i="2" s="1"/>
  <c r="M4" i="2"/>
  <c r="N4" i="2" s="1"/>
  <c r="M5" i="2"/>
  <c r="N5" i="2" s="1"/>
  <c r="V5" i="2"/>
  <c r="Q5" i="2"/>
  <c r="D5" i="2"/>
  <c r="G5" i="2"/>
  <c r="V6" i="2" l="1"/>
  <c r="Q6" i="2"/>
  <c r="I6" i="2" s="1"/>
  <c r="D6" i="2"/>
  <c r="G6" i="2"/>
  <c r="V7" i="2" l="1"/>
  <c r="Q7" i="2"/>
  <c r="I7" i="2" s="1"/>
  <c r="D7" i="2"/>
  <c r="G7" i="2"/>
  <c r="G8" i="2" l="1"/>
  <c r="D12" i="2"/>
  <c r="V8" i="2"/>
  <c r="Q8" i="2"/>
  <c r="I8" i="2" s="1"/>
  <c r="Q9" i="2"/>
  <c r="I9" i="2" s="1"/>
  <c r="D8" i="2"/>
  <c r="E9" i="2" l="1"/>
  <c r="E8" i="2" s="1"/>
  <c r="E7" i="2" s="1"/>
  <c r="E6" i="2" s="1"/>
  <c r="E5" i="2" s="1"/>
  <c r="V9" i="2"/>
  <c r="D9" i="2"/>
  <c r="G9" i="2"/>
  <c r="K9" i="2" l="1"/>
  <c r="K8" i="2" s="1"/>
  <c r="K7" i="2" s="1"/>
  <c r="K6" i="2" s="1"/>
  <c r="V10" i="2"/>
  <c r="Q10" i="2"/>
  <c r="I10" i="2" s="1"/>
  <c r="D10" i="2"/>
  <c r="G10" i="2"/>
  <c r="V11" i="2" l="1"/>
  <c r="Q11" i="2"/>
  <c r="I11" i="2" s="1"/>
  <c r="D11" i="2"/>
  <c r="G11" i="2"/>
  <c r="V12" i="2" l="1"/>
  <c r="G12" i="2"/>
  <c r="Q12" i="2"/>
  <c r="I12" i="2" s="1"/>
  <c r="Q13" i="2"/>
  <c r="V13" i="2" l="1"/>
  <c r="D13" i="2"/>
  <c r="G13" i="2"/>
  <c r="I13" i="2"/>
  <c r="V14" i="2" l="1"/>
  <c r="Q14" i="2"/>
  <c r="I14" i="2" s="1"/>
  <c r="D14" i="2"/>
  <c r="G14" i="2"/>
  <c r="Q15" i="2" l="1"/>
  <c r="I15" i="2" s="1"/>
  <c r="V15" i="2"/>
  <c r="D15" i="2"/>
  <c r="G15" i="2"/>
  <c r="V16" i="2" l="1"/>
  <c r="Q16" i="2"/>
  <c r="I16" i="2" s="1"/>
  <c r="D16" i="2"/>
  <c r="G16" i="2"/>
  <c r="V17" i="2" l="1"/>
  <c r="Q17" i="2"/>
  <c r="I17" i="2" s="1"/>
  <c r="D17" i="2"/>
  <c r="G17" i="2"/>
  <c r="H5" i="2" s="1"/>
  <c r="M6" i="2" l="1"/>
  <c r="Q19" i="2"/>
  <c r="I19" i="2" s="1"/>
  <c r="J7" i="2" s="1"/>
  <c r="Q18" i="2"/>
  <c r="I18" i="2" s="1"/>
  <c r="V18" i="2"/>
  <c r="D18" i="2"/>
  <c r="G18" i="2"/>
  <c r="H6" i="2" s="1"/>
  <c r="M7" i="2" l="1"/>
  <c r="J6" i="2"/>
  <c r="M8" i="2"/>
  <c r="V19" i="2"/>
  <c r="D19" i="2"/>
  <c r="G19" i="2"/>
  <c r="H7" i="2" s="1"/>
  <c r="V20" i="2" l="1"/>
  <c r="V21" i="2"/>
  <c r="Q20" i="2"/>
  <c r="I20" i="2" s="1"/>
  <c r="G21" i="2"/>
  <c r="H9" i="2" s="1"/>
  <c r="G24" i="2"/>
  <c r="H12" i="2" s="1"/>
  <c r="G22" i="2"/>
  <c r="H10" i="2" s="1"/>
  <c r="G23" i="2"/>
  <c r="H11" i="2" s="1"/>
  <c r="D20" i="2"/>
  <c r="G20" i="2"/>
  <c r="H8" i="2" s="1"/>
  <c r="M9" i="2" l="1"/>
  <c r="J8" i="2"/>
  <c r="Q21" i="2"/>
  <c r="I21" i="2" s="1"/>
  <c r="E21" i="2"/>
  <c r="D21" i="2"/>
  <c r="M10" i="2" l="1"/>
  <c r="K21" i="2"/>
  <c r="L9" i="2" s="1"/>
  <c r="J9" i="2"/>
  <c r="K20" i="2"/>
  <c r="L8" i="2" s="1"/>
  <c r="E20" i="2"/>
  <c r="F8" i="2" s="1"/>
  <c r="V22" i="2"/>
  <c r="Q22" i="2"/>
  <c r="I22" i="2" s="1"/>
  <c r="D22" i="2"/>
  <c r="M11" i="2" l="1"/>
  <c r="J10" i="2"/>
  <c r="K19" i="2"/>
  <c r="E19" i="2"/>
  <c r="V23" i="2"/>
  <c r="Q23" i="2"/>
  <c r="I23" i="2" s="1"/>
  <c r="D23" i="2"/>
  <c r="E18" i="2" l="1"/>
  <c r="F7" i="2"/>
  <c r="K18" i="2"/>
  <c r="L7" i="2"/>
  <c r="M12" i="2"/>
  <c r="J11" i="2"/>
  <c r="V24" i="2"/>
  <c r="Q24" i="2"/>
  <c r="I24" i="2" s="1"/>
  <c r="D24" i="2"/>
  <c r="D25" i="2"/>
  <c r="G25" i="2"/>
  <c r="H13" i="2" s="1"/>
  <c r="K17" i="2" l="1"/>
  <c r="L6" i="2"/>
  <c r="E17" i="2"/>
  <c r="F6" i="2"/>
  <c r="M13" i="2"/>
  <c r="J12" i="2"/>
  <c r="V25" i="2"/>
  <c r="I25" i="2"/>
  <c r="E16" i="2" l="1"/>
  <c r="E15" i="2" s="1"/>
  <c r="E14" i="2" s="1"/>
  <c r="E13" i="2" s="1"/>
  <c r="E12" i="2" s="1"/>
  <c r="E11" i="2" s="1"/>
  <c r="E10" i="2" s="1"/>
  <c r="F9" i="2" s="1"/>
  <c r="F5" i="2"/>
  <c r="K16" i="2"/>
  <c r="K15" i="2" s="1"/>
  <c r="K14" i="2" s="1"/>
  <c r="K13" i="2" s="1"/>
  <c r="K12" i="2" s="1"/>
  <c r="K11" i="2" s="1"/>
  <c r="K10" i="2" s="1"/>
  <c r="M14" i="2"/>
  <c r="J13" i="2"/>
  <c r="Q26" i="2"/>
  <c r="I26" i="2" s="1"/>
  <c r="M15" i="2" l="1"/>
  <c r="J14" i="2"/>
  <c r="V26" i="2"/>
  <c r="D26" i="2"/>
  <c r="G26" i="2"/>
  <c r="H14" i="2" s="1"/>
  <c r="V27" i="2" l="1"/>
  <c r="Q27" i="2"/>
  <c r="I27" i="2" s="1"/>
  <c r="D27" i="2"/>
  <c r="G27" i="2"/>
  <c r="H15" i="2" s="1"/>
  <c r="M16" i="2" l="1"/>
  <c r="J15" i="2"/>
  <c r="E33" i="2"/>
  <c r="F21" i="2" s="1"/>
  <c r="V28" i="2"/>
  <c r="Q28" i="2"/>
  <c r="I28" i="2" s="1"/>
  <c r="D28" i="2"/>
  <c r="G28" i="2"/>
  <c r="H16" i="2" s="1"/>
  <c r="M17" i="2" l="1"/>
  <c r="J16" i="2"/>
  <c r="E32" i="2"/>
  <c r="V29" i="2"/>
  <c r="Q29" i="2"/>
  <c r="I29" i="2" s="1"/>
  <c r="D29" i="2"/>
  <c r="G29" i="2"/>
  <c r="H17" i="2" s="1"/>
  <c r="M18" i="2" l="1"/>
  <c r="N6" i="2" s="1"/>
  <c r="J17" i="2"/>
  <c r="E31" i="2"/>
  <c r="F20" i="2"/>
  <c r="V30" i="2"/>
  <c r="Q30" i="2"/>
  <c r="D30" i="2"/>
  <c r="G30" i="2"/>
  <c r="H18" i="2" s="1"/>
  <c r="E30" i="2" l="1"/>
  <c r="F19" i="2"/>
  <c r="I30" i="2"/>
  <c r="J18" i="2" s="1"/>
  <c r="V31" i="2"/>
  <c r="Q31" i="2"/>
  <c r="I31" i="2" s="1"/>
  <c r="M20" i="2" s="1"/>
  <c r="N8" i="2" s="1"/>
  <c r="D31" i="2"/>
  <c r="G31" i="2"/>
  <c r="H19" i="2" s="1"/>
  <c r="E29" i="2" l="1"/>
  <c r="F18" i="2"/>
  <c r="J19" i="2"/>
  <c r="M19" i="2"/>
  <c r="N7" i="2" s="1"/>
  <c r="V32" i="2"/>
  <c r="Q32" i="2"/>
  <c r="I32" i="2" s="1"/>
  <c r="J20" i="2" s="1"/>
  <c r="D32" i="2"/>
  <c r="G32" i="2"/>
  <c r="H20" i="2" s="1"/>
  <c r="E28" i="2" l="1"/>
  <c r="F17" i="2"/>
  <c r="M21" i="2"/>
  <c r="N9" i="2" s="1"/>
  <c r="Q33" i="2"/>
  <c r="I33" i="2" s="1"/>
  <c r="J21" i="2" s="1"/>
  <c r="V33" i="2"/>
  <c r="D33" i="2"/>
  <c r="G33" i="2"/>
  <c r="H21" i="2" s="1"/>
  <c r="E27" i="2" l="1"/>
  <c r="F16" i="2"/>
  <c r="M22" i="2"/>
  <c r="N10" i="2" s="1"/>
  <c r="K33" i="2"/>
  <c r="L21" i="2" s="1"/>
  <c r="V34" i="2"/>
  <c r="Q34" i="2"/>
  <c r="I34" i="2" s="1"/>
  <c r="D34" i="2"/>
  <c r="G34" i="2"/>
  <c r="H22" i="2" s="1"/>
  <c r="E26" i="2" l="1"/>
  <c r="F15" i="2"/>
  <c r="K32" i="2"/>
  <c r="L20" i="2" s="1"/>
  <c r="M23" i="2"/>
  <c r="N11" i="2" s="1"/>
  <c r="J22" i="2"/>
  <c r="K31" i="2"/>
  <c r="V35" i="2"/>
  <c r="Q35" i="2"/>
  <c r="D35" i="2"/>
  <c r="G35" i="2"/>
  <c r="H23" i="2" s="1"/>
  <c r="E25" i="2" l="1"/>
  <c r="F14" i="2"/>
  <c r="K30" i="2"/>
  <c r="L19" i="2"/>
  <c r="I35" i="2"/>
  <c r="M24" i="2" s="1"/>
  <c r="N12" i="2" s="1"/>
  <c r="V36" i="2"/>
  <c r="Q36" i="2"/>
  <c r="I36" i="2" s="1"/>
  <c r="D36" i="2"/>
  <c r="G36" i="2"/>
  <c r="H24" i="2" s="1"/>
  <c r="D37" i="2"/>
  <c r="G37" i="2"/>
  <c r="H25" i="2" s="1"/>
  <c r="E24" i="2" l="1"/>
  <c r="F13" i="2"/>
  <c r="K29" i="2"/>
  <c r="L18" i="2"/>
  <c r="J23" i="2"/>
  <c r="M25" i="2"/>
  <c r="N13" i="2" s="1"/>
  <c r="J24" i="2"/>
  <c r="V37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Q37" i="2"/>
  <c r="I37" i="2" s="1"/>
  <c r="E23" i="2" l="1"/>
  <c r="F12" i="2"/>
  <c r="K28" i="2"/>
  <c r="L17" i="2"/>
  <c r="M26" i="2"/>
  <c r="N14" i="2" s="1"/>
  <c r="J25" i="2"/>
  <c r="V38" i="2"/>
  <c r="Q38" i="2"/>
  <c r="I38" i="2" s="1"/>
  <c r="D38" i="2"/>
  <c r="G38" i="2"/>
  <c r="H26" i="2" s="1"/>
  <c r="E22" i="2" l="1"/>
  <c r="F10" i="2" s="1"/>
  <c r="F11" i="2"/>
  <c r="K27" i="2"/>
  <c r="L16" i="2"/>
  <c r="M27" i="2"/>
  <c r="N15" i="2" s="1"/>
  <c r="J26" i="2"/>
  <c r="Q39" i="2"/>
  <c r="I39" i="2" s="1"/>
  <c r="D39" i="2"/>
  <c r="G39" i="2"/>
  <c r="H27" i="2" s="1"/>
  <c r="K26" i="2" l="1"/>
  <c r="L15" i="2"/>
  <c r="M28" i="2"/>
  <c r="N16" i="2" s="1"/>
  <c r="J27" i="2"/>
  <c r="Q40" i="2"/>
  <c r="I40" i="2" s="1"/>
  <c r="D40" i="2"/>
  <c r="G40" i="2"/>
  <c r="H28" i="2" s="1"/>
  <c r="K25" i="2" l="1"/>
  <c r="L14" i="2"/>
  <c r="M29" i="2"/>
  <c r="N17" i="2" s="1"/>
  <c r="J28" i="2"/>
  <c r="G41" i="2"/>
  <c r="H29" i="2" s="1"/>
  <c r="Q41" i="2"/>
  <c r="I41" i="2" s="1"/>
  <c r="D41" i="2"/>
  <c r="K24" i="2" l="1"/>
  <c r="L13" i="2"/>
  <c r="M30" i="2"/>
  <c r="N18" i="2" s="1"/>
  <c r="J29" i="2"/>
  <c r="Q42" i="2"/>
  <c r="I42" i="2" s="1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D42" i="2"/>
  <c r="G42" i="2"/>
  <c r="H30" i="2" s="1"/>
  <c r="K23" i="2" l="1"/>
  <c r="L12" i="2"/>
  <c r="M31" i="2"/>
  <c r="N19" i="2" s="1"/>
  <c r="J30" i="2"/>
  <c r="Q43" i="2"/>
  <c r="I43" i="2" s="1"/>
  <c r="D43" i="2"/>
  <c r="G43" i="2"/>
  <c r="H31" i="2" s="1"/>
  <c r="K22" i="2" l="1"/>
  <c r="L10" i="2" s="1"/>
  <c r="L11" i="2"/>
  <c r="M32" i="2"/>
  <c r="N20" i="2" s="1"/>
  <c r="J31" i="2"/>
  <c r="G44" i="2"/>
  <c r="H32" i="2" s="1"/>
  <c r="D44" i="2"/>
  <c r="I44" i="2" l="1"/>
  <c r="M33" i="2" l="1"/>
  <c r="N21" i="2" s="1"/>
  <c r="J32" i="2"/>
  <c r="G45" i="2"/>
  <c r="H33" i="2" s="1"/>
  <c r="E45" i="2"/>
  <c r="F33" i="2" s="1"/>
  <c r="E57" i="2"/>
  <c r="G49" i="2"/>
  <c r="H37" i="2" s="1"/>
  <c r="I45" i="2"/>
  <c r="D45" i="2"/>
  <c r="M34" i="2" l="1"/>
  <c r="N22" i="2" s="1"/>
  <c r="K45" i="2"/>
  <c r="L33" i="2" s="1"/>
  <c r="J33" i="2"/>
  <c r="F45" i="2"/>
  <c r="E44" i="2"/>
  <c r="D46" i="2"/>
  <c r="G46" i="2"/>
  <c r="H34" i="2" s="1"/>
  <c r="I46" i="2"/>
  <c r="K44" i="2" l="1"/>
  <c r="L32" i="2" s="1"/>
  <c r="E43" i="2"/>
  <c r="F32" i="2"/>
  <c r="M35" i="2"/>
  <c r="N23" i="2" s="1"/>
  <c r="J34" i="2"/>
  <c r="I47" i="2"/>
  <c r="J35" i="2" s="1"/>
  <c r="D47" i="2"/>
  <c r="G47" i="2"/>
  <c r="H35" i="2" s="1"/>
  <c r="K43" i="2" l="1"/>
  <c r="K42" i="2" s="1"/>
  <c r="E42" i="2"/>
  <c r="F31" i="2"/>
  <c r="M36" i="2"/>
  <c r="N24" i="2" s="1"/>
  <c r="I48" i="2"/>
  <c r="D48" i="2"/>
  <c r="G48" i="2"/>
  <c r="H36" i="2" s="1"/>
  <c r="L31" i="2" l="1"/>
  <c r="E41" i="2"/>
  <c r="F30" i="2"/>
  <c r="K41" i="2"/>
  <c r="K40" i="2" s="1"/>
  <c r="L28" i="2" s="1"/>
  <c r="L30" i="2"/>
  <c r="M37" i="2"/>
  <c r="N25" i="2" s="1"/>
  <c r="J36" i="2"/>
  <c r="I49" i="2"/>
  <c r="D49" i="2"/>
  <c r="E40" i="2" l="1"/>
  <c r="F29" i="2"/>
  <c r="K39" i="2"/>
  <c r="L29" i="2"/>
  <c r="M38" i="2"/>
  <c r="N26" i="2" s="1"/>
  <c r="J37" i="2"/>
  <c r="I50" i="2"/>
  <c r="D50" i="2"/>
  <c r="G50" i="2"/>
  <c r="H38" i="2" s="1"/>
  <c r="K38" i="2" l="1"/>
  <c r="L27" i="2"/>
  <c r="E39" i="2"/>
  <c r="F28" i="2"/>
  <c r="M39" i="2"/>
  <c r="N27" i="2" s="1"/>
  <c r="J38" i="2"/>
  <c r="I51" i="2"/>
  <c r="D51" i="2"/>
  <c r="G51" i="2"/>
  <c r="H39" i="2" s="1"/>
  <c r="K37" i="2" l="1"/>
  <c r="L26" i="2"/>
  <c r="E38" i="2"/>
  <c r="F27" i="2"/>
  <c r="M40" i="2"/>
  <c r="N28" i="2" s="1"/>
  <c r="J39" i="2"/>
  <c r="I52" i="2"/>
  <c r="J40" i="2" s="1"/>
  <c r="D52" i="2"/>
  <c r="G52" i="2"/>
  <c r="H40" i="2" s="1"/>
  <c r="K36" i="2" l="1"/>
  <c r="L25" i="2"/>
  <c r="E37" i="2"/>
  <c r="F25" i="2" s="1"/>
  <c r="F26" i="2"/>
  <c r="M41" i="2"/>
  <c r="N29" i="2" s="1"/>
  <c r="I57" i="2"/>
  <c r="J45" i="2" s="1"/>
  <c r="I53" i="2"/>
  <c r="G53" i="2"/>
  <c r="H41" i="2" s="1"/>
  <c r="D53" i="2"/>
  <c r="K35" i="2" l="1"/>
  <c r="L24" i="2"/>
  <c r="E36" i="2"/>
  <c r="M42" i="2"/>
  <c r="N30" i="2" s="1"/>
  <c r="J41" i="2"/>
  <c r="I54" i="2"/>
  <c r="G54" i="2"/>
  <c r="H42" i="2" s="1"/>
  <c r="D54" i="2"/>
  <c r="K34" i="2" l="1"/>
  <c r="L22" i="2" s="1"/>
  <c r="L23" i="2"/>
  <c r="E35" i="2"/>
  <c r="F24" i="2"/>
  <c r="M43" i="2"/>
  <c r="N31" i="2" s="1"/>
  <c r="J42" i="2"/>
  <c r="G56" i="2"/>
  <c r="H44" i="2" s="1"/>
  <c r="I55" i="2"/>
  <c r="D55" i="2"/>
  <c r="G55" i="2"/>
  <c r="H43" i="2" s="1"/>
  <c r="E34" i="2" l="1"/>
  <c r="F22" i="2" s="1"/>
  <c r="F23" i="2"/>
  <c r="M44" i="2"/>
  <c r="N32" i="2" s="1"/>
  <c r="J43" i="2"/>
  <c r="I56" i="2"/>
  <c r="D56" i="2"/>
  <c r="M45" i="2" l="1"/>
  <c r="N33" i="2" s="1"/>
  <c r="J44" i="2"/>
  <c r="M46" i="2"/>
  <c r="N34" i="2" s="1"/>
  <c r="G57" i="2"/>
  <c r="H45" i="2" s="1"/>
  <c r="E69" i="2"/>
  <c r="D57" i="2"/>
  <c r="E56" i="2" l="1"/>
  <c r="K57" i="2"/>
  <c r="K56" i="2" s="1"/>
  <c r="F57" i="2"/>
  <c r="I58" i="2"/>
  <c r="G58" i="2"/>
  <c r="H46" i="2" s="1"/>
  <c r="E68" i="2"/>
  <c r="E67" i="2" s="1"/>
  <c r="D58" i="2"/>
  <c r="K55" i="2" l="1"/>
  <c r="L44" i="2"/>
  <c r="E55" i="2"/>
  <c r="F55" i="2" s="1"/>
  <c r="F44" i="2"/>
  <c r="M47" i="2"/>
  <c r="N35" i="2" s="1"/>
  <c r="J46" i="2"/>
  <c r="F56" i="2"/>
  <c r="J58" i="2"/>
  <c r="E54" i="2" l="1"/>
  <c r="F43" i="2"/>
  <c r="K54" i="2"/>
  <c r="L43" i="2"/>
  <c r="I63" i="2"/>
  <c r="J51" i="2" s="1"/>
  <c r="D59" i="2"/>
  <c r="G59" i="2"/>
  <c r="H47" i="2" s="1"/>
  <c r="E53" i="2" l="1"/>
  <c r="F42" i="2"/>
  <c r="K53" i="2"/>
  <c r="L42" i="2"/>
  <c r="I59" i="2"/>
  <c r="G64" i="2"/>
  <c r="H52" i="2" s="1"/>
  <c r="E52" i="2" l="1"/>
  <c r="F41" i="2"/>
  <c r="K52" i="2"/>
  <c r="L41" i="2"/>
  <c r="M48" i="2"/>
  <c r="N36" i="2" s="1"/>
  <c r="J47" i="2"/>
  <c r="J59" i="2"/>
  <c r="I60" i="2"/>
  <c r="K51" i="2" l="1"/>
  <c r="L40" i="2"/>
  <c r="E51" i="2"/>
  <c r="F40" i="2"/>
  <c r="M49" i="2"/>
  <c r="N37" i="2" s="1"/>
  <c r="J48" i="2"/>
  <c r="J60" i="2"/>
  <c r="G60" i="2"/>
  <c r="H48" i="2" s="1"/>
  <c r="D60" i="2"/>
  <c r="E50" i="2" l="1"/>
  <c r="F39" i="2"/>
  <c r="K50" i="2"/>
  <c r="L39" i="2"/>
  <c r="D66" i="2"/>
  <c r="K49" i="2" l="1"/>
  <c r="L38" i="2"/>
  <c r="E49" i="2"/>
  <c r="F37" i="2" s="1"/>
  <c r="F38" i="2"/>
  <c r="G65" i="2"/>
  <c r="H53" i="2" s="1"/>
  <c r="D65" i="2"/>
  <c r="I61" i="2"/>
  <c r="G61" i="2"/>
  <c r="H49" i="2" s="1"/>
  <c r="D61" i="2"/>
  <c r="E48" i="2" l="1"/>
  <c r="K48" i="2"/>
  <c r="L36" i="2" s="1"/>
  <c r="L37" i="2"/>
  <c r="M50" i="2"/>
  <c r="N38" i="2" s="1"/>
  <c r="J49" i="2"/>
  <c r="J61" i="2"/>
  <c r="G62" i="2"/>
  <c r="H50" i="2" s="1"/>
  <c r="D62" i="2"/>
  <c r="D63" i="2"/>
  <c r="K47" i="2" l="1"/>
  <c r="E47" i="2"/>
  <c r="F36" i="2"/>
  <c r="I62" i="2"/>
  <c r="J50" i="2" s="1"/>
  <c r="E46" i="2" l="1"/>
  <c r="F34" i="2" s="1"/>
  <c r="F35" i="2"/>
  <c r="K46" i="2"/>
  <c r="L34" i="2" s="1"/>
  <c r="L35" i="2"/>
  <c r="M52" i="2"/>
  <c r="N40" i="2" s="1"/>
  <c r="M51" i="2"/>
  <c r="N39" i="2" s="1"/>
  <c r="J62" i="2"/>
  <c r="D67" i="2"/>
  <c r="G63" i="2"/>
  <c r="H51" i="2" s="1"/>
  <c r="L45" i="2" l="1"/>
  <c r="J63" i="2"/>
  <c r="I68" i="2"/>
  <c r="J56" i="2" s="1"/>
  <c r="I64" i="2"/>
  <c r="I65" i="2"/>
  <c r="J53" i="2" s="1"/>
  <c r="D64" i="2"/>
  <c r="M53" i="2" l="1"/>
  <c r="N41" i="2" s="1"/>
  <c r="J52" i="2"/>
  <c r="J65" i="2"/>
  <c r="M54" i="2"/>
  <c r="N42" i="2" s="1"/>
  <c r="J64" i="2"/>
  <c r="G69" i="2"/>
  <c r="H57" i="2" s="1"/>
  <c r="G68" i="2"/>
  <c r="H56" i="2" s="1"/>
  <c r="G67" i="2"/>
  <c r="H55" i="2" s="1"/>
  <c r="G66" i="2"/>
  <c r="H54" i="2" s="1"/>
  <c r="E66" i="2" l="1"/>
  <c r="F54" i="2" s="1"/>
  <c r="E65" i="2" l="1"/>
  <c r="F53" i="2" s="1"/>
  <c r="I66" i="2"/>
  <c r="M55" i="2" l="1"/>
  <c r="N43" i="2" s="1"/>
  <c r="J54" i="2"/>
  <c r="J66" i="2"/>
  <c r="E64" i="2"/>
  <c r="I67" i="2"/>
  <c r="J55" i="2" s="1"/>
  <c r="E63" i="2" l="1"/>
  <c r="F52" i="2"/>
  <c r="M57" i="2"/>
  <c r="N45" i="2" s="1"/>
  <c r="M56" i="2"/>
  <c r="N44" i="2" s="1"/>
  <c r="J67" i="2"/>
  <c r="E62" i="2" l="1"/>
  <c r="F51" i="2"/>
  <c r="AA68" i="2"/>
  <c r="AB68" i="2"/>
  <c r="E61" i="2" l="1"/>
  <c r="F50" i="2"/>
  <c r="D68" i="2"/>
  <c r="E60" i="2" l="1"/>
  <c r="F49" i="2"/>
  <c r="J68" i="2"/>
  <c r="AB69" i="2"/>
  <c r="AA69" i="2"/>
  <c r="E59" i="2" l="1"/>
  <c r="F48" i="2"/>
  <c r="E58" i="2" l="1"/>
  <c r="F46" i="2" s="1"/>
  <c r="F47" i="2"/>
  <c r="I69" i="2"/>
  <c r="M58" i="2" l="1"/>
  <c r="N46" i="2" s="1"/>
  <c r="J57" i="2"/>
  <c r="M60" i="2"/>
  <c r="N48" i="2" s="1"/>
  <c r="M59" i="2"/>
  <c r="N47" i="2" s="1"/>
  <c r="M65" i="2"/>
  <c r="N53" i="2" s="1"/>
  <c r="M61" i="2"/>
  <c r="N49" i="2" s="1"/>
  <c r="M62" i="2"/>
  <c r="N50" i="2" s="1"/>
  <c r="M64" i="2"/>
  <c r="N52" i="2" s="1"/>
  <c r="M63" i="2"/>
  <c r="N51" i="2" s="1"/>
  <c r="M67" i="2"/>
  <c r="N55" i="2" s="1"/>
  <c r="J69" i="2"/>
  <c r="M68" i="2"/>
  <c r="N56" i="2" s="1"/>
  <c r="M66" i="2"/>
  <c r="N54" i="2" s="1"/>
  <c r="M69" i="2"/>
  <c r="N57" i="2" s="1"/>
  <c r="K69" i="2"/>
  <c r="D69" i="2"/>
  <c r="K68" i="2" l="1"/>
  <c r="L57" i="2"/>
  <c r="AB70" i="2"/>
  <c r="AA70" i="2"/>
  <c r="M70" i="2"/>
  <c r="N58" i="2" s="1"/>
  <c r="J70" i="2"/>
  <c r="G70" i="2"/>
  <c r="H58" i="2" s="1"/>
  <c r="D70" i="2"/>
  <c r="K67" i="2" l="1"/>
  <c r="L56" i="2"/>
  <c r="AB71" i="2"/>
  <c r="AA71" i="2"/>
  <c r="M71" i="2"/>
  <c r="N59" i="2" s="1"/>
  <c r="J71" i="2"/>
  <c r="G71" i="2"/>
  <c r="H59" i="2" s="1"/>
  <c r="D71" i="2"/>
  <c r="K66" i="2" l="1"/>
  <c r="L55" i="2"/>
  <c r="AB72" i="2"/>
  <c r="AA72" i="2"/>
  <c r="M72" i="2"/>
  <c r="N60" i="2" s="1"/>
  <c r="J72" i="2"/>
  <c r="G72" i="2"/>
  <c r="H60" i="2" s="1"/>
  <c r="D72" i="2"/>
  <c r="K65" i="2" l="1"/>
  <c r="L54" i="2"/>
  <c r="AB73" i="2"/>
  <c r="AA73" i="2"/>
  <c r="M73" i="2"/>
  <c r="N61" i="2" s="1"/>
  <c r="J73" i="2"/>
  <c r="G73" i="2"/>
  <c r="H61" i="2" s="1"/>
  <c r="D73" i="2"/>
  <c r="K64" i="2" l="1"/>
  <c r="L53" i="2"/>
  <c r="AB74" i="2"/>
  <c r="AA74" i="2"/>
  <c r="M74" i="2"/>
  <c r="N62" i="2" s="1"/>
  <c r="J74" i="2"/>
  <c r="G74" i="2"/>
  <c r="H62" i="2" s="1"/>
  <c r="D74" i="2"/>
  <c r="K63" i="2" l="1"/>
  <c r="L52" i="2"/>
  <c r="AB75" i="2"/>
  <c r="AA75" i="2"/>
  <c r="M75" i="2"/>
  <c r="N63" i="2" s="1"/>
  <c r="J75" i="2"/>
  <c r="G75" i="2"/>
  <c r="H63" i="2" s="1"/>
  <c r="D75" i="2"/>
  <c r="K62" i="2" l="1"/>
  <c r="L51" i="2"/>
  <c r="AB76" i="2"/>
  <c r="AA76" i="2"/>
  <c r="M76" i="2"/>
  <c r="N64" i="2" s="1"/>
  <c r="J76" i="2"/>
  <c r="G76" i="2"/>
  <c r="H64" i="2" s="1"/>
  <c r="D76" i="2"/>
  <c r="K61" i="2" l="1"/>
  <c r="L50" i="2"/>
  <c r="AB77" i="2"/>
  <c r="AA77" i="2"/>
  <c r="M77" i="2"/>
  <c r="N65" i="2" s="1"/>
  <c r="J77" i="2"/>
  <c r="G77" i="2"/>
  <c r="H65" i="2" s="1"/>
  <c r="D77" i="2"/>
  <c r="K60" i="2" l="1"/>
  <c r="L49" i="2"/>
  <c r="AB78" i="2"/>
  <c r="AA78" i="2"/>
  <c r="M78" i="2"/>
  <c r="N66" i="2" s="1"/>
  <c r="J78" i="2"/>
  <c r="G78" i="2"/>
  <c r="H66" i="2" s="1"/>
  <c r="D78" i="2"/>
  <c r="K59" i="2" l="1"/>
  <c r="L48" i="2"/>
  <c r="AB79" i="2"/>
  <c r="AA79" i="2"/>
  <c r="M79" i="2"/>
  <c r="N67" i="2" s="1"/>
  <c r="J79" i="2"/>
  <c r="G79" i="2"/>
  <c r="H67" i="2" s="1"/>
  <c r="D79" i="2"/>
  <c r="K58" i="2" l="1"/>
  <c r="L46" i="2" s="1"/>
  <c r="L47" i="2"/>
  <c r="AB80" i="2"/>
  <c r="AA80" i="2"/>
  <c r="M80" i="2"/>
  <c r="N68" i="2" s="1"/>
  <c r="J80" i="2"/>
  <c r="G80" i="2"/>
  <c r="H68" i="2" s="1"/>
  <c r="D80" i="2"/>
  <c r="K81" i="2" l="1"/>
  <c r="L69" i="2" s="1"/>
  <c r="E81" i="2"/>
  <c r="F69" i="2" s="1"/>
  <c r="AB81" i="2"/>
  <c r="AA81" i="2"/>
  <c r="M81" i="2"/>
  <c r="N69" i="2" s="1"/>
  <c r="J81" i="2"/>
  <c r="G81" i="2"/>
  <c r="H69" i="2" s="1"/>
  <c r="D81" i="2"/>
  <c r="K80" i="2" l="1"/>
  <c r="L68" i="2" s="1"/>
  <c r="E80" i="2"/>
  <c r="F68" i="2" s="1"/>
  <c r="AB82" i="2"/>
  <c r="AA82" i="2"/>
  <c r="M82" i="2"/>
  <c r="N70" i="2" s="1"/>
  <c r="J82" i="2"/>
  <c r="G82" i="2"/>
  <c r="H70" i="2" s="1"/>
  <c r="D82" i="2"/>
  <c r="K79" i="2" l="1"/>
  <c r="L67" i="2" s="1"/>
  <c r="E79" i="2"/>
  <c r="F67" i="2" s="1"/>
  <c r="AB83" i="2"/>
  <c r="AA83" i="2"/>
  <c r="M83" i="2"/>
  <c r="N71" i="2" s="1"/>
  <c r="J83" i="2"/>
  <c r="G83" i="2"/>
  <c r="H71" i="2" s="1"/>
  <c r="D83" i="2"/>
  <c r="K78" i="2" l="1"/>
  <c r="L66" i="2" s="1"/>
  <c r="E78" i="2"/>
  <c r="F66" i="2" s="1"/>
  <c r="AB84" i="2"/>
  <c r="AA84" i="2"/>
  <c r="M84" i="2"/>
  <c r="N72" i="2" s="1"/>
  <c r="J84" i="2"/>
  <c r="G84" i="2"/>
  <c r="H72" i="2" s="1"/>
  <c r="D84" i="2"/>
  <c r="K77" i="2" l="1"/>
  <c r="L65" i="2" s="1"/>
  <c r="E77" i="2"/>
  <c r="F65" i="2" s="1"/>
  <c r="AB85" i="2"/>
  <c r="AA85" i="2"/>
  <c r="M85" i="2"/>
  <c r="N73" i="2" s="1"/>
  <c r="J85" i="2"/>
  <c r="G85" i="2"/>
  <c r="H73" i="2" s="1"/>
  <c r="D85" i="2"/>
  <c r="K76" i="2" l="1"/>
  <c r="E76" i="2"/>
  <c r="AB86" i="2"/>
  <c r="AA86" i="2"/>
  <c r="M86" i="2"/>
  <c r="N74" i="2" s="1"/>
  <c r="J86" i="2"/>
  <c r="G86" i="2"/>
  <c r="H74" i="2" s="1"/>
  <c r="D86" i="2"/>
  <c r="E75" i="2" l="1"/>
  <c r="F64" i="2"/>
  <c r="K75" i="2"/>
  <c r="L64" i="2"/>
  <c r="AB87" i="2"/>
  <c r="AA87" i="2"/>
  <c r="M87" i="2"/>
  <c r="N75" i="2" s="1"/>
  <c r="J87" i="2"/>
  <c r="G87" i="2"/>
  <c r="H75" i="2" s="1"/>
  <c r="D87" i="2"/>
  <c r="K74" i="2" l="1"/>
  <c r="L63" i="2"/>
  <c r="E74" i="2"/>
  <c r="F63" i="2"/>
  <c r="AB88" i="2"/>
  <c r="AA88" i="2"/>
  <c r="M88" i="2"/>
  <c r="N76" i="2" s="1"/>
  <c r="J88" i="2"/>
  <c r="G88" i="2"/>
  <c r="H76" i="2" s="1"/>
  <c r="D88" i="2"/>
  <c r="E73" i="2" l="1"/>
  <c r="F62" i="2"/>
  <c r="K73" i="2"/>
  <c r="L62" i="2"/>
  <c r="AB89" i="2"/>
  <c r="AA89" i="2"/>
  <c r="M89" i="2"/>
  <c r="N77" i="2" s="1"/>
  <c r="J89" i="2"/>
  <c r="G89" i="2"/>
  <c r="H77" i="2" s="1"/>
  <c r="D89" i="2"/>
  <c r="K72" i="2" l="1"/>
  <c r="L61" i="2"/>
  <c r="E72" i="2"/>
  <c r="F61" i="2"/>
  <c r="AB90" i="2"/>
  <c r="AA90" i="2"/>
  <c r="M90" i="2"/>
  <c r="J90" i="2"/>
  <c r="AB91" i="2"/>
  <c r="AA91" i="2"/>
  <c r="M91" i="2"/>
  <c r="J91" i="2"/>
  <c r="G91" i="2"/>
  <c r="D91" i="2"/>
  <c r="AB92" i="2"/>
  <c r="AA92" i="2"/>
  <c r="M92" i="2"/>
  <c r="N80" i="2" s="1"/>
  <c r="J92" i="2"/>
  <c r="G92" i="2"/>
  <c r="H80" i="2" s="1"/>
  <c r="D92" i="2"/>
  <c r="K93" i="2"/>
  <c r="L81" i="2" s="1"/>
  <c r="E93" i="2"/>
  <c r="AB93" i="2"/>
  <c r="AA93" i="2"/>
  <c r="M93" i="2"/>
  <c r="J93" i="2"/>
  <c r="G93" i="2"/>
  <c r="H81" i="2" s="1"/>
  <c r="D93" i="2"/>
  <c r="AB94" i="2"/>
  <c r="AA94" i="2"/>
  <c r="M94" i="2"/>
  <c r="N82" i="2" s="1"/>
  <c r="J94" i="2"/>
  <c r="G94" i="2"/>
  <c r="D94" i="2"/>
  <c r="AB95" i="2"/>
  <c r="AA95" i="2"/>
  <c r="M95" i="2"/>
  <c r="J95" i="2"/>
  <c r="G95" i="2"/>
  <c r="H83" i="2" s="1"/>
  <c r="D95" i="2"/>
  <c r="AB96" i="2"/>
  <c r="AA96" i="2"/>
  <c r="M96" i="2"/>
  <c r="N84" i="2" s="1"/>
  <c r="J96" i="2"/>
  <c r="G96" i="2"/>
  <c r="H84" i="2" s="1"/>
  <c r="D96" i="2"/>
  <c r="AB97" i="2"/>
  <c r="AA97" i="2"/>
  <c r="M97" i="2"/>
  <c r="N85" i="2" s="1"/>
  <c r="J97" i="2"/>
  <c r="G97" i="2"/>
  <c r="H85" i="2" s="1"/>
  <c r="D97" i="2"/>
  <c r="AB98" i="2"/>
  <c r="AA98" i="2"/>
  <c r="M98" i="2"/>
  <c r="J98" i="2"/>
  <c r="G98" i="2"/>
  <c r="H86" i="2" s="1"/>
  <c r="D98" i="2"/>
  <c r="AB103" i="2"/>
  <c r="AB99" i="2"/>
  <c r="AA99" i="2"/>
  <c r="M99" i="2"/>
  <c r="J99" i="2"/>
  <c r="G99" i="2"/>
  <c r="H87" i="2" s="1"/>
  <c r="D99" i="2"/>
  <c r="AB100" i="2"/>
  <c r="AA100" i="2"/>
  <c r="M100" i="2"/>
  <c r="N88" i="2" s="1"/>
  <c r="J100" i="2"/>
  <c r="G100" i="2"/>
  <c r="D100" i="2"/>
  <c r="AB101" i="2"/>
  <c r="AA101" i="2"/>
  <c r="M101" i="2"/>
  <c r="J101" i="2"/>
  <c r="G101" i="2"/>
  <c r="H89" i="2" s="1"/>
  <c r="D101" i="2"/>
  <c r="AB102" i="2"/>
  <c r="AA102" i="2"/>
  <c r="M102" i="2"/>
  <c r="J102" i="2"/>
  <c r="G102" i="2"/>
  <c r="D102" i="2"/>
  <c r="AA103" i="2"/>
  <c r="M103" i="2"/>
  <c r="J103" i="2"/>
  <c r="G103" i="2"/>
  <c r="D103" i="2"/>
  <c r="E105" i="2"/>
  <c r="K105" i="2"/>
  <c r="K104" i="2" s="1"/>
  <c r="K103" i="2" s="1"/>
  <c r="M104" i="2"/>
  <c r="J104" i="2"/>
  <c r="G104" i="2"/>
  <c r="D104" i="2"/>
  <c r="M105" i="2"/>
  <c r="J105" i="2"/>
  <c r="G105" i="2"/>
  <c r="D105" i="2"/>
  <c r="AA104" i="2"/>
  <c r="AA105" i="2"/>
  <c r="AB104" i="2"/>
  <c r="AB105" i="2"/>
  <c r="AB107" i="2"/>
  <c r="AB106" i="2"/>
  <c r="AA106" i="2"/>
  <c r="M106" i="2"/>
  <c r="J106" i="2"/>
  <c r="G106" i="2"/>
  <c r="D106" i="2"/>
  <c r="AA107" i="2"/>
  <c r="M107" i="2"/>
  <c r="J107" i="2"/>
  <c r="G107" i="2"/>
  <c r="D107" i="2"/>
  <c r="AB108" i="2"/>
  <c r="AA108" i="2"/>
  <c r="M108" i="2"/>
  <c r="J108" i="2"/>
  <c r="G108" i="2"/>
  <c r="D108" i="2"/>
  <c r="AB109" i="2"/>
  <c r="AA109" i="2"/>
  <c r="M109" i="2"/>
  <c r="J109" i="2"/>
  <c r="G109" i="2"/>
  <c r="D109" i="2"/>
  <c r="AB110" i="2"/>
  <c r="AA110" i="2"/>
  <c r="M110" i="2"/>
  <c r="J110" i="2"/>
  <c r="G110" i="2"/>
  <c r="D110" i="2"/>
  <c r="AB111" i="2"/>
  <c r="AA111" i="2"/>
  <c r="M111" i="2"/>
  <c r="J111" i="2"/>
  <c r="G111" i="2"/>
  <c r="D111" i="2"/>
  <c r="M112" i="2"/>
  <c r="AB112" i="2"/>
  <c r="AA112" i="2"/>
  <c r="J112" i="2"/>
  <c r="G112" i="2"/>
  <c r="D112" i="2"/>
  <c r="AB113" i="2"/>
  <c r="AA113" i="2"/>
  <c r="M113" i="2"/>
  <c r="J113" i="2"/>
  <c r="G113" i="2"/>
  <c r="D113" i="2"/>
  <c r="AB114" i="2"/>
  <c r="AA114" i="2"/>
  <c r="M114" i="2"/>
  <c r="J114" i="2"/>
  <c r="G114" i="2"/>
  <c r="D114" i="2"/>
  <c r="AB115" i="2"/>
  <c r="AA115" i="2"/>
  <c r="M115" i="2"/>
  <c r="J115" i="2"/>
  <c r="G115" i="2"/>
  <c r="D115" i="2"/>
  <c r="AB116" i="2"/>
  <c r="AA116" i="2"/>
  <c r="M116" i="2"/>
  <c r="J116" i="2"/>
  <c r="G116" i="2"/>
  <c r="D116" i="2"/>
  <c r="AB117" i="2"/>
  <c r="K117" i="2"/>
  <c r="K116" i="2" s="1"/>
  <c r="K115" i="2" s="1"/>
  <c r="K114" i="2" s="1"/>
  <c r="E117" i="2"/>
  <c r="E116" i="2" s="1"/>
  <c r="AA117" i="2"/>
  <c r="M117" i="2"/>
  <c r="J117" i="2"/>
  <c r="G117" i="2"/>
  <c r="D117" i="2"/>
  <c r="M118" i="2"/>
  <c r="AA118" i="2"/>
  <c r="J118" i="2"/>
  <c r="G118" i="2"/>
  <c r="D118" i="2"/>
  <c r="AA119" i="2"/>
  <c r="M119" i="2"/>
  <c r="J119" i="2"/>
  <c r="G119" i="2"/>
  <c r="D119" i="2"/>
  <c r="M120" i="2"/>
  <c r="AA120" i="2"/>
  <c r="J120" i="2"/>
  <c r="G120" i="2"/>
  <c r="D120" i="2"/>
  <c r="AA121" i="2"/>
  <c r="M121" i="2"/>
  <c r="J121" i="2"/>
  <c r="G121" i="2"/>
  <c r="D121" i="2"/>
  <c r="AA122" i="2"/>
  <c r="M122" i="2"/>
  <c r="J122" i="2"/>
  <c r="G122" i="2"/>
  <c r="D122" i="2"/>
  <c r="AA123" i="2"/>
  <c r="M123" i="2"/>
  <c r="J123" i="2"/>
  <c r="G123" i="2"/>
  <c r="D123" i="2"/>
  <c r="AA124" i="2"/>
  <c r="M124" i="2"/>
  <c r="J124" i="2"/>
  <c r="G124" i="2"/>
  <c r="D124" i="2"/>
  <c r="AA125" i="2"/>
  <c r="M125" i="2"/>
  <c r="J125" i="2"/>
  <c r="G125" i="2"/>
  <c r="D125" i="2"/>
  <c r="AA126" i="2"/>
  <c r="M126" i="2"/>
  <c r="J126" i="2"/>
  <c r="G126" i="2"/>
  <c r="D126" i="2"/>
  <c r="AA127" i="2"/>
  <c r="M127" i="2"/>
  <c r="J127" i="2"/>
  <c r="G127" i="2"/>
  <c r="D127" i="2"/>
  <c r="AA128" i="2"/>
  <c r="M128" i="2"/>
  <c r="J128" i="2"/>
  <c r="G128" i="2"/>
  <c r="D128" i="2"/>
  <c r="AA129" i="2"/>
  <c r="M129" i="2"/>
  <c r="K129" i="2"/>
  <c r="K128" i="2" s="1"/>
  <c r="J129" i="2"/>
  <c r="G129" i="2"/>
  <c r="E129" i="2"/>
  <c r="D129" i="2"/>
  <c r="AB130" i="2"/>
  <c r="AA130" i="2"/>
  <c r="M130" i="2"/>
  <c r="J130" i="2"/>
  <c r="G130" i="2"/>
  <c r="D130" i="2"/>
  <c r="AB131" i="2"/>
  <c r="AA131" i="2"/>
  <c r="M131" i="2"/>
  <c r="J131" i="2"/>
  <c r="G131" i="2"/>
  <c r="D131" i="2"/>
  <c r="AB132" i="2"/>
  <c r="AA132" i="2"/>
  <c r="M132" i="2"/>
  <c r="J132" i="2"/>
  <c r="G132" i="2"/>
  <c r="D132" i="2"/>
  <c r="AB133" i="2"/>
  <c r="AA133" i="2"/>
  <c r="M133" i="2"/>
  <c r="J133" i="2"/>
  <c r="G133" i="2"/>
  <c r="D133" i="2"/>
  <c r="D134" i="2"/>
  <c r="G134" i="2"/>
  <c r="J134" i="2"/>
  <c r="M134" i="2"/>
  <c r="AA134" i="2"/>
  <c r="AB134" i="2"/>
  <c r="D135" i="2"/>
  <c r="G135" i="2"/>
  <c r="J135" i="2"/>
  <c r="M135" i="2"/>
  <c r="AA135" i="2"/>
  <c r="AB135" i="2"/>
  <c r="D136" i="2"/>
  <c r="G136" i="2"/>
  <c r="J136" i="2"/>
  <c r="M136" i="2"/>
  <c r="AA136" i="2"/>
  <c r="AB136" i="2"/>
  <c r="D137" i="2"/>
  <c r="G137" i="2"/>
  <c r="J137" i="2"/>
  <c r="M137" i="2"/>
  <c r="AA137" i="2"/>
  <c r="AB137" i="2"/>
  <c r="D138" i="2"/>
  <c r="G138" i="2"/>
  <c r="J138" i="2"/>
  <c r="M138" i="2"/>
  <c r="AA138" i="2"/>
  <c r="AB138" i="2"/>
  <c r="D139" i="2"/>
  <c r="G139" i="2"/>
  <c r="J139" i="2"/>
  <c r="M139" i="2"/>
  <c r="AA139" i="2"/>
  <c r="AB139" i="2"/>
  <c r="D140" i="2"/>
  <c r="G140" i="2"/>
  <c r="J140" i="2"/>
  <c r="M140" i="2"/>
  <c r="AA140" i="2"/>
  <c r="AB140" i="2"/>
  <c r="D141" i="2"/>
  <c r="E141" i="2"/>
  <c r="G141" i="2"/>
  <c r="J141" i="2"/>
  <c r="K141" i="2"/>
  <c r="M141" i="2"/>
  <c r="AA141" i="2"/>
  <c r="AB141" i="2"/>
  <c r="D142" i="2"/>
  <c r="G142" i="2"/>
  <c r="J142" i="2"/>
  <c r="M142" i="2"/>
  <c r="AA142" i="2"/>
  <c r="AB142" i="2"/>
  <c r="D143" i="2"/>
  <c r="G143" i="2"/>
  <c r="J143" i="2"/>
  <c r="M143" i="2"/>
  <c r="AA143" i="2"/>
  <c r="AB143" i="2"/>
  <c r="D144" i="2"/>
  <c r="G144" i="2"/>
  <c r="J144" i="2"/>
  <c r="M144" i="2"/>
  <c r="AA144" i="2"/>
  <c r="AB144" i="2"/>
  <c r="D145" i="2"/>
  <c r="G145" i="2"/>
  <c r="J145" i="2"/>
  <c r="M145" i="2"/>
  <c r="AA145" i="2"/>
  <c r="AB145" i="2"/>
  <c r="D146" i="2"/>
  <c r="G146" i="2"/>
  <c r="J146" i="2"/>
  <c r="M146" i="2"/>
  <c r="AA146" i="2"/>
  <c r="AB146" i="2"/>
  <c r="D147" i="2"/>
  <c r="G147" i="2"/>
  <c r="J147" i="2"/>
  <c r="M147" i="2"/>
  <c r="AA147" i="2"/>
  <c r="AB147" i="2"/>
  <c r="D148" i="2"/>
  <c r="G148" i="2"/>
  <c r="J148" i="2"/>
  <c r="M148" i="2"/>
  <c r="AA148" i="2"/>
  <c r="AB148" i="2"/>
  <c r="D149" i="2"/>
  <c r="G149" i="2"/>
  <c r="J149" i="2"/>
  <c r="M149" i="2"/>
  <c r="AA149" i="2"/>
  <c r="AB149" i="2"/>
  <c r="D150" i="2"/>
  <c r="G150" i="2"/>
  <c r="J150" i="2"/>
  <c r="M150" i="2"/>
  <c r="AA150" i="2"/>
  <c r="AB150" i="2"/>
  <c r="D151" i="2"/>
  <c r="G151" i="2"/>
  <c r="J151" i="2"/>
  <c r="M151" i="2"/>
  <c r="AA151" i="2"/>
  <c r="AB151" i="2"/>
  <c r="D152" i="2"/>
  <c r="G152" i="2"/>
  <c r="J152" i="2"/>
  <c r="M152" i="2"/>
  <c r="AA152" i="2"/>
  <c r="AB152" i="2"/>
  <c r="D153" i="2"/>
  <c r="E153" i="2"/>
  <c r="E152" i="2" s="1"/>
  <c r="E151" i="2" s="1"/>
  <c r="G153" i="2"/>
  <c r="J153" i="2"/>
  <c r="K153" i="2"/>
  <c r="K152" i="2" s="1"/>
  <c r="AA153" i="2"/>
  <c r="AB153" i="2"/>
  <c r="D154" i="2"/>
  <c r="G154" i="2"/>
  <c r="J154" i="2"/>
  <c r="AA154" i="2"/>
  <c r="AB154" i="2"/>
  <c r="D155" i="2"/>
  <c r="G155" i="2"/>
  <c r="J155" i="2"/>
  <c r="AA155" i="2"/>
  <c r="AB155" i="2"/>
  <c r="D156" i="2"/>
  <c r="G156" i="2"/>
  <c r="J156" i="2"/>
  <c r="AA156" i="2"/>
  <c r="AB156" i="2"/>
  <c r="D157" i="2"/>
  <c r="G157" i="2"/>
  <c r="J157" i="2"/>
  <c r="AA157" i="2"/>
  <c r="AB157" i="2"/>
  <c r="D158" i="2"/>
  <c r="G158" i="2"/>
  <c r="J158" i="2"/>
  <c r="AA158" i="2"/>
  <c r="AB158" i="2"/>
  <c r="D159" i="2"/>
  <c r="G159" i="2"/>
  <c r="J159" i="2"/>
  <c r="AA159" i="2"/>
  <c r="AB159" i="2"/>
  <c r="D160" i="2"/>
  <c r="G160" i="2"/>
  <c r="J160" i="2"/>
  <c r="AA160" i="2"/>
  <c r="AB160" i="2"/>
  <c r="D161" i="2"/>
  <c r="G161" i="2"/>
  <c r="J161" i="2"/>
  <c r="AB161" i="2"/>
  <c r="D162" i="2"/>
  <c r="G162" i="2"/>
  <c r="J162" i="2"/>
  <c r="AB162" i="2"/>
  <c r="D163" i="2"/>
  <c r="G163" i="2"/>
  <c r="J163" i="2"/>
  <c r="AB163" i="2"/>
  <c r="D164" i="2"/>
  <c r="G164" i="2"/>
  <c r="J164" i="2"/>
  <c r="M164" i="2"/>
  <c r="AB164" i="2"/>
  <c r="D165" i="2"/>
  <c r="E165" i="2"/>
  <c r="G165" i="2"/>
  <c r="J165" i="2"/>
  <c r="K165" i="2"/>
  <c r="M165" i="2"/>
  <c r="AB165" i="2"/>
  <c r="D166" i="2"/>
  <c r="G166" i="2"/>
  <c r="J166" i="2"/>
  <c r="M166" i="2"/>
  <c r="AB166" i="2"/>
  <c r="D167" i="2"/>
  <c r="G167" i="2"/>
  <c r="J167" i="2"/>
  <c r="M167" i="2"/>
  <c r="AB167" i="2"/>
  <c r="D168" i="2"/>
  <c r="G168" i="2"/>
  <c r="J168" i="2"/>
  <c r="M168" i="2"/>
  <c r="AB168" i="2"/>
  <c r="D169" i="2"/>
  <c r="G169" i="2"/>
  <c r="J169" i="2"/>
  <c r="M169" i="2"/>
  <c r="AB169" i="2"/>
  <c r="D170" i="2"/>
  <c r="G170" i="2"/>
  <c r="J170" i="2"/>
  <c r="M170" i="2"/>
  <c r="AB170" i="2"/>
  <c r="D171" i="2"/>
  <c r="G171" i="2"/>
  <c r="J171" i="2"/>
  <c r="M171" i="2"/>
  <c r="AB171" i="2"/>
  <c r="D172" i="2"/>
  <c r="G172" i="2"/>
  <c r="J172" i="2"/>
  <c r="M172" i="2"/>
  <c r="AB172" i="2"/>
  <c r="D173" i="2"/>
  <c r="G173" i="2"/>
  <c r="J173" i="2"/>
  <c r="M173" i="2"/>
  <c r="AB173" i="2"/>
  <c r="D174" i="2"/>
  <c r="G174" i="2"/>
  <c r="J174" i="2"/>
  <c r="M174" i="2"/>
  <c r="AB174" i="2"/>
  <c r="D175" i="2"/>
  <c r="G175" i="2"/>
  <c r="M163" i="2"/>
  <c r="J175" i="2"/>
  <c r="M175" i="2"/>
  <c r="AB175" i="2"/>
  <c r="D176" i="2"/>
  <c r="G176" i="2"/>
  <c r="J176" i="2"/>
  <c r="K176" i="2"/>
  <c r="K175" i="2" s="1"/>
  <c r="K174" i="2" s="1"/>
  <c r="K173" i="2" s="1"/>
  <c r="M176" i="2"/>
  <c r="AB176" i="2"/>
  <c r="D177" i="2"/>
  <c r="E177" i="2"/>
  <c r="E176" i="2" s="1"/>
  <c r="G177" i="2"/>
  <c r="J177" i="2"/>
  <c r="K177" i="2"/>
  <c r="M177" i="2"/>
  <c r="AB177" i="2"/>
  <c r="D178" i="2"/>
  <c r="G178" i="2"/>
  <c r="H166" i="2" s="1"/>
  <c r="J178" i="2"/>
  <c r="M178" i="2"/>
  <c r="AB178" i="2"/>
  <c r="D179" i="2"/>
  <c r="G179" i="2"/>
  <c r="M179" i="2"/>
  <c r="AB179" i="2"/>
  <c r="D180" i="2"/>
  <c r="G180" i="2"/>
  <c r="J180" i="2"/>
  <c r="AB180" i="2"/>
  <c r="D181" i="2"/>
  <c r="G181" i="2"/>
  <c r="J181" i="2"/>
  <c r="AB181" i="2"/>
  <c r="D182" i="2"/>
  <c r="G182" i="2"/>
  <c r="J182" i="2"/>
  <c r="AB182" i="2"/>
  <c r="D183" i="2"/>
  <c r="G183" i="2"/>
  <c r="J183" i="2"/>
  <c r="AB183" i="2"/>
  <c r="D184" i="2"/>
  <c r="G184" i="2"/>
  <c r="J184" i="2"/>
  <c r="AB184" i="2"/>
  <c r="D185" i="2"/>
  <c r="G185" i="2"/>
  <c r="J185" i="2"/>
  <c r="AB185" i="2"/>
  <c r="D186" i="2"/>
  <c r="G186" i="2"/>
  <c r="J186" i="2"/>
  <c r="AB186" i="2"/>
  <c r="D187" i="2"/>
  <c r="G187" i="2"/>
  <c r="AB187" i="2"/>
  <c r="D188" i="2"/>
  <c r="G188" i="2"/>
  <c r="J188" i="2"/>
  <c r="AB188" i="2"/>
  <c r="D189" i="2"/>
  <c r="E189" i="2"/>
  <c r="E188" i="2" s="1"/>
  <c r="E187" i="2" s="1"/>
  <c r="G189" i="2"/>
  <c r="K189" i="2"/>
  <c r="AB189" i="2"/>
  <c r="D190" i="2"/>
  <c r="G190" i="2"/>
  <c r="J190" i="2"/>
  <c r="AB190" i="2"/>
  <c r="D191" i="2"/>
  <c r="G191" i="2"/>
  <c r="I191" i="2"/>
  <c r="M186" i="2" s="1"/>
  <c r="AB191" i="2"/>
  <c r="D192" i="2"/>
  <c r="G192" i="2"/>
  <c r="J192" i="2"/>
  <c r="AB192" i="2"/>
  <c r="D193" i="2"/>
  <c r="G193" i="2"/>
  <c r="J193" i="2"/>
  <c r="AB193" i="2"/>
  <c r="D194" i="2"/>
  <c r="G194" i="2"/>
  <c r="J194" i="2"/>
  <c r="AB194" i="2"/>
  <c r="D195" i="2"/>
  <c r="G195" i="2"/>
  <c r="J195" i="2"/>
  <c r="AB195" i="2"/>
  <c r="D196" i="2"/>
  <c r="G196" i="2"/>
  <c r="J196" i="2"/>
  <c r="AB196" i="2"/>
  <c r="D197" i="2"/>
  <c r="G197" i="2"/>
  <c r="J197" i="2"/>
  <c r="AB197" i="2"/>
  <c r="D198" i="2"/>
  <c r="G198" i="2"/>
  <c r="J198" i="2"/>
  <c r="AB198" i="2"/>
  <c r="D199" i="2"/>
  <c r="G199" i="2"/>
  <c r="I199" i="2"/>
  <c r="AB199" i="2"/>
  <c r="D200" i="2"/>
  <c r="G200" i="2"/>
  <c r="J200" i="2"/>
  <c r="AB200" i="2"/>
  <c r="D201" i="2"/>
  <c r="E201" i="2"/>
  <c r="E200" i="2" s="1"/>
  <c r="G201" i="2"/>
  <c r="I201" i="2"/>
  <c r="K201" i="2" s="1"/>
  <c r="AB201" i="2"/>
  <c r="D202" i="2"/>
  <c r="G202" i="2"/>
  <c r="J202" i="2"/>
  <c r="AB202" i="2"/>
  <c r="D203" i="2"/>
  <c r="G203" i="2"/>
  <c r="J203" i="2"/>
  <c r="AB203" i="2"/>
  <c r="D204" i="2"/>
  <c r="G204" i="2"/>
  <c r="J204" i="2"/>
  <c r="AB204" i="2"/>
  <c r="D205" i="2"/>
  <c r="G205" i="2"/>
  <c r="J205" i="2"/>
  <c r="AB205" i="2"/>
  <c r="D206" i="2"/>
  <c r="G206" i="2"/>
  <c r="J206" i="2"/>
  <c r="AB206" i="2"/>
  <c r="D207" i="2"/>
  <c r="G207" i="2"/>
  <c r="J207" i="2"/>
  <c r="AB207" i="2"/>
  <c r="D208" i="2"/>
  <c r="G208" i="2"/>
  <c r="J208" i="2"/>
  <c r="AB208" i="2"/>
  <c r="D209" i="2"/>
  <c r="G209" i="2"/>
  <c r="J209" i="2"/>
  <c r="AB209" i="2"/>
  <c r="D210" i="2"/>
  <c r="G210" i="2"/>
  <c r="AB210" i="2"/>
  <c r="D211" i="2"/>
  <c r="G211" i="2"/>
  <c r="J211" i="2"/>
  <c r="AB211" i="2"/>
  <c r="D212" i="2"/>
  <c r="G212" i="2"/>
  <c r="J212" i="2"/>
  <c r="AB212" i="2"/>
  <c r="D213" i="2"/>
  <c r="E213" i="2"/>
  <c r="G213" i="2"/>
  <c r="I213" i="2"/>
  <c r="M210" i="2" s="1"/>
  <c r="AB213" i="2"/>
  <c r="D214" i="2"/>
  <c r="G214" i="2"/>
  <c r="J214" i="2"/>
  <c r="AB214" i="2"/>
  <c r="D215" i="2"/>
  <c r="G215" i="2"/>
  <c r="J215" i="2"/>
  <c r="AB215" i="2"/>
  <c r="D216" i="2"/>
  <c r="G216" i="2"/>
  <c r="J216" i="2"/>
  <c r="AB216" i="2"/>
  <c r="D217" i="2"/>
  <c r="G217" i="2"/>
  <c r="J217" i="2"/>
  <c r="AB217" i="2"/>
  <c r="D218" i="2"/>
  <c r="G218" i="2"/>
  <c r="J218" i="2"/>
  <c r="AB218" i="2"/>
  <c r="D219" i="2"/>
  <c r="G219" i="2"/>
  <c r="J219" i="2"/>
  <c r="AB219" i="2"/>
  <c r="D220" i="2"/>
  <c r="G220" i="2"/>
  <c r="J220" i="2"/>
  <c r="AB220" i="2"/>
  <c r="D221" i="2"/>
  <c r="G221" i="2"/>
  <c r="J221" i="2"/>
  <c r="AB221" i="2"/>
  <c r="D222" i="2"/>
  <c r="G222" i="2"/>
  <c r="I222" i="2"/>
  <c r="M222" i="2" s="1"/>
  <c r="AB222" i="2"/>
  <c r="D223" i="2"/>
  <c r="G223" i="2"/>
  <c r="AB223" i="2"/>
  <c r="D224" i="2"/>
  <c r="G224" i="2"/>
  <c r="J224" i="2"/>
  <c r="AB224" i="2"/>
  <c r="D225" i="2"/>
  <c r="E225" i="2"/>
  <c r="E224" i="2" s="1"/>
  <c r="E223" i="2" s="1"/>
  <c r="G225" i="2"/>
  <c r="J225" i="2"/>
  <c r="K225" i="2"/>
  <c r="AB225" i="2"/>
  <c r="D226" i="2"/>
  <c r="G226" i="2"/>
  <c r="J226" i="2"/>
  <c r="AB226" i="2"/>
  <c r="D227" i="2"/>
  <c r="G227" i="2"/>
  <c r="J227" i="2"/>
  <c r="AB227" i="2"/>
  <c r="D228" i="2"/>
  <c r="G228" i="2"/>
  <c r="J228" i="2"/>
  <c r="AB228" i="2"/>
  <c r="D229" i="2"/>
  <c r="G229" i="2"/>
  <c r="J229" i="2"/>
  <c r="AB229" i="2"/>
  <c r="D230" i="2"/>
  <c r="G230" i="2"/>
  <c r="J230" i="2"/>
  <c r="AB230" i="2"/>
  <c r="D231" i="2"/>
  <c r="G231" i="2"/>
  <c r="J231" i="2"/>
  <c r="AB231" i="2"/>
  <c r="D232" i="2"/>
  <c r="G232" i="2"/>
  <c r="J232" i="2"/>
  <c r="AB232" i="2"/>
  <c r="D233" i="2"/>
  <c r="G233" i="2"/>
  <c r="J233" i="2"/>
  <c r="AB233" i="2"/>
  <c r="D234" i="2"/>
  <c r="G234" i="2"/>
  <c r="I234" i="2"/>
  <c r="AB234" i="2"/>
  <c r="D235" i="2"/>
  <c r="G235" i="2"/>
  <c r="I235" i="2"/>
  <c r="AB235" i="2"/>
  <c r="D236" i="2"/>
  <c r="G236" i="2"/>
  <c r="J236" i="2"/>
  <c r="AB236" i="2"/>
  <c r="D237" i="2"/>
  <c r="E237" i="2"/>
  <c r="G237" i="2"/>
  <c r="J237" i="2"/>
  <c r="K237" i="2"/>
  <c r="K236" i="2" s="1"/>
  <c r="AB237" i="2"/>
  <c r="D238" i="2"/>
  <c r="G238" i="2"/>
  <c r="J238" i="2"/>
  <c r="AB238" i="2"/>
  <c r="D239" i="2"/>
  <c r="G239" i="2"/>
  <c r="J239" i="2"/>
  <c r="AB239" i="2"/>
  <c r="D240" i="2"/>
  <c r="G240" i="2"/>
  <c r="J240" i="2"/>
  <c r="AB240" i="2"/>
  <c r="D241" i="2"/>
  <c r="G241" i="2"/>
  <c r="J241" i="2"/>
  <c r="AB241" i="2"/>
  <c r="D242" i="2"/>
  <c r="G242" i="2"/>
  <c r="J242" i="2"/>
  <c r="AB242" i="2"/>
  <c r="D243" i="2"/>
  <c r="G243" i="2"/>
  <c r="J243" i="2"/>
  <c r="AB243" i="2"/>
  <c r="D244" i="2"/>
  <c r="G244" i="2"/>
  <c r="J244" i="2"/>
  <c r="AB244" i="2"/>
  <c r="D245" i="2"/>
  <c r="G245" i="2"/>
  <c r="J245" i="2"/>
  <c r="AB245" i="2"/>
  <c r="D246" i="2"/>
  <c r="G246" i="2"/>
  <c r="I246" i="2"/>
  <c r="AB246" i="2"/>
  <c r="D247" i="2"/>
  <c r="G247" i="2"/>
  <c r="J247" i="2"/>
  <c r="AB247" i="2"/>
  <c r="D248" i="2"/>
  <c r="G248" i="2"/>
  <c r="J248" i="2"/>
  <c r="AB248" i="2"/>
  <c r="D249" i="2"/>
  <c r="E249" i="2"/>
  <c r="E248" i="2" s="1"/>
  <c r="E247" i="2" s="1"/>
  <c r="E246" i="2" s="1"/>
  <c r="E245" i="2" s="1"/>
  <c r="E244" i="2" s="1"/>
  <c r="G249" i="2"/>
  <c r="J249" i="2"/>
  <c r="K249" i="2"/>
  <c r="K248" i="2" s="1"/>
  <c r="K247" i="2" s="1"/>
  <c r="AB249" i="2"/>
  <c r="D250" i="2"/>
  <c r="G250" i="2"/>
  <c r="J250" i="2"/>
  <c r="AB250" i="2"/>
  <c r="D251" i="2"/>
  <c r="G251" i="2"/>
  <c r="J251" i="2"/>
  <c r="AB251" i="2"/>
  <c r="D252" i="2"/>
  <c r="G252" i="2"/>
  <c r="J252" i="2"/>
  <c r="AB252" i="2"/>
  <c r="D253" i="2"/>
  <c r="G253" i="2"/>
  <c r="J253" i="2"/>
  <c r="AB253" i="2"/>
  <c r="D254" i="2"/>
  <c r="G254" i="2"/>
  <c r="J254" i="2"/>
  <c r="AB254" i="2"/>
  <c r="D255" i="2"/>
  <c r="G255" i="2"/>
  <c r="J255" i="2"/>
  <c r="AB255" i="2"/>
  <c r="D256" i="2"/>
  <c r="G256" i="2"/>
  <c r="J256" i="2"/>
  <c r="AB256" i="2"/>
  <c r="D257" i="2"/>
  <c r="G257" i="2"/>
  <c r="J257" i="2"/>
  <c r="AB257" i="2"/>
  <c r="D258" i="2"/>
  <c r="G258" i="2"/>
  <c r="I258" i="2"/>
  <c r="M248" i="2" s="1"/>
  <c r="AB258" i="2"/>
  <c r="D259" i="2"/>
  <c r="G259" i="2"/>
  <c r="M259" i="2"/>
  <c r="AB259" i="2"/>
  <c r="D260" i="2"/>
  <c r="G260" i="2"/>
  <c r="J260" i="2"/>
  <c r="AB260" i="2"/>
  <c r="D261" i="2"/>
  <c r="E261" i="2"/>
  <c r="G261" i="2"/>
  <c r="J261" i="2"/>
  <c r="K261" i="2"/>
  <c r="AB261" i="2"/>
  <c r="D262" i="2"/>
  <c r="G262" i="2"/>
  <c r="J262" i="2"/>
  <c r="AB262" i="2"/>
  <c r="D263" i="2"/>
  <c r="G263" i="2"/>
  <c r="J263" i="2"/>
  <c r="AB263" i="2"/>
  <c r="D264" i="2"/>
  <c r="G264" i="2"/>
  <c r="J264" i="2"/>
  <c r="AB264" i="2"/>
  <c r="D265" i="2"/>
  <c r="G265" i="2"/>
  <c r="J265" i="2"/>
  <c r="AB265" i="2"/>
  <c r="D266" i="2"/>
  <c r="G266" i="2"/>
  <c r="J266" i="2"/>
  <c r="AB266" i="2"/>
  <c r="D267" i="2"/>
  <c r="G267" i="2"/>
  <c r="J267" i="2"/>
  <c r="AB267" i="2"/>
  <c r="D268" i="2"/>
  <c r="G268" i="2"/>
  <c r="J268" i="2"/>
  <c r="AB268" i="2"/>
  <c r="D269" i="2"/>
  <c r="G269" i="2"/>
  <c r="J269" i="2"/>
  <c r="AB269" i="2"/>
  <c r="D270" i="2"/>
  <c r="G270" i="2"/>
  <c r="AB270" i="2"/>
  <c r="D271" i="2"/>
  <c r="G271" i="2"/>
  <c r="I271" i="2"/>
  <c r="M262" i="2" s="1"/>
  <c r="AB271" i="2"/>
  <c r="D272" i="2"/>
  <c r="G272" i="2"/>
  <c r="J272" i="2"/>
  <c r="AB272" i="2"/>
  <c r="D273" i="2"/>
  <c r="E273" i="2"/>
  <c r="E272" i="2" s="1"/>
  <c r="E271" i="2" s="1"/>
  <c r="E270" i="2" s="1"/>
  <c r="E269" i="2" s="1"/>
  <c r="E268" i="2" s="1"/>
  <c r="G273" i="2"/>
  <c r="J273" i="2"/>
  <c r="K273" i="2"/>
  <c r="AB273" i="2"/>
  <c r="D274" i="2"/>
  <c r="G274" i="2"/>
  <c r="J274" i="2"/>
  <c r="AB274" i="2"/>
  <c r="D275" i="2"/>
  <c r="G275" i="2"/>
  <c r="J275" i="2"/>
  <c r="AB275" i="2"/>
  <c r="D276" i="2"/>
  <c r="G276" i="2"/>
  <c r="J276" i="2"/>
  <c r="AB276" i="2"/>
  <c r="D277" i="2"/>
  <c r="G277" i="2"/>
  <c r="J277" i="2"/>
  <c r="AB277" i="2"/>
  <c r="D278" i="2"/>
  <c r="G278" i="2"/>
  <c r="J278" i="2"/>
  <c r="AB278" i="2"/>
  <c r="D279" i="2"/>
  <c r="G279" i="2"/>
  <c r="J279" i="2"/>
  <c r="AB279" i="2"/>
  <c r="D280" i="2"/>
  <c r="G280" i="2"/>
  <c r="J280" i="2"/>
  <c r="AB280" i="2"/>
  <c r="D281" i="2"/>
  <c r="G281" i="2"/>
  <c r="J281" i="2"/>
  <c r="AB281" i="2"/>
  <c r="D282" i="2"/>
  <c r="G282" i="2"/>
  <c r="I282" i="2"/>
  <c r="M273" i="2" s="1"/>
  <c r="AB282" i="2"/>
  <c r="D283" i="2"/>
  <c r="G283" i="2"/>
  <c r="J283" i="2"/>
  <c r="AB283" i="2"/>
  <c r="D284" i="2"/>
  <c r="G284" i="2"/>
  <c r="J284" i="2"/>
  <c r="AB284" i="2"/>
  <c r="D285" i="2"/>
  <c r="E285" i="2"/>
  <c r="E284" i="2" s="1"/>
  <c r="E283" i="2" s="1"/>
  <c r="E282" i="2" s="1"/>
  <c r="G285" i="2"/>
  <c r="J285" i="2"/>
  <c r="K285" i="2"/>
  <c r="K284" i="2" s="1"/>
  <c r="K283" i="2" s="1"/>
  <c r="AB285" i="2"/>
  <c r="G286" i="2"/>
  <c r="AB286" i="2"/>
  <c r="AB287" i="2"/>
  <c r="AB288" i="2"/>
  <c r="AB289" i="2"/>
  <c r="AB290" i="2"/>
  <c r="AB291" i="2"/>
  <c r="AB292" i="2"/>
  <c r="AB293" i="2"/>
  <c r="I294" i="2"/>
  <c r="M285" i="2" s="1"/>
  <c r="AB294" i="2"/>
  <c r="AB295" i="2"/>
  <c r="AB296" i="2"/>
  <c r="E297" i="2"/>
  <c r="E296" i="2" s="1"/>
  <c r="E295" i="2" s="1"/>
  <c r="K297" i="2"/>
  <c r="AB297" i="2"/>
  <c r="M162" i="2"/>
  <c r="M161" i="2"/>
  <c r="M160" i="2"/>
  <c r="M159" i="2"/>
  <c r="M158" i="2"/>
  <c r="M157" i="2"/>
  <c r="M156" i="2"/>
  <c r="M155" i="2"/>
  <c r="M154" i="2"/>
  <c r="M153" i="2"/>
  <c r="M218" i="2"/>
  <c r="G90" i="2"/>
  <c r="D90" i="2"/>
  <c r="H270" i="2" l="1"/>
  <c r="H108" i="2"/>
  <c r="H109" i="2"/>
  <c r="H92" i="2"/>
  <c r="H274" i="2"/>
  <c r="H261" i="2"/>
  <c r="H262" i="2"/>
  <c r="N103" i="2"/>
  <c r="N127" i="2"/>
  <c r="L165" i="2"/>
  <c r="M282" i="2"/>
  <c r="M274" i="2"/>
  <c r="E71" i="2"/>
  <c r="F60" i="2"/>
  <c r="K71" i="2"/>
  <c r="L60" i="2"/>
  <c r="N174" i="2"/>
  <c r="J213" i="2"/>
  <c r="H140" i="2"/>
  <c r="H137" i="2"/>
  <c r="H136" i="2"/>
  <c r="M208" i="2"/>
  <c r="M270" i="2"/>
  <c r="H162" i="2"/>
  <c r="M268" i="2"/>
  <c r="M181" i="2"/>
  <c r="N169" i="2" s="1"/>
  <c r="M275" i="2"/>
  <c r="M278" i="2"/>
  <c r="M283" i="2"/>
  <c r="H194" i="2"/>
  <c r="M277" i="2"/>
  <c r="M279" i="2"/>
  <c r="M284" i="2"/>
  <c r="M281" i="2"/>
  <c r="N154" i="2"/>
  <c r="H124" i="2"/>
  <c r="M221" i="2"/>
  <c r="M224" i="2"/>
  <c r="M233" i="2"/>
  <c r="M272" i="2"/>
  <c r="M280" i="2"/>
  <c r="M286" i="2"/>
  <c r="H273" i="2"/>
  <c r="N102" i="2"/>
  <c r="L105" i="2"/>
  <c r="N126" i="2"/>
  <c r="H240" i="2"/>
  <c r="M195" i="2"/>
  <c r="M183" i="2"/>
  <c r="H248" i="2"/>
  <c r="K235" i="2"/>
  <c r="K234" i="2" s="1"/>
  <c r="M265" i="2"/>
  <c r="M229" i="2"/>
  <c r="M231" i="2"/>
  <c r="M223" i="2"/>
  <c r="J259" i="2"/>
  <c r="L104" i="2"/>
  <c r="M227" i="2"/>
  <c r="J235" i="2"/>
  <c r="M184" i="2"/>
  <c r="M185" i="2"/>
  <c r="N173" i="2" s="1"/>
  <c r="H198" i="2"/>
  <c r="H192" i="2"/>
  <c r="L189" i="2"/>
  <c r="M226" i="2"/>
  <c r="J270" i="2"/>
  <c r="J223" i="2"/>
  <c r="M276" i="2"/>
  <c r="J282" i="2"/>
  <c r="J179" i="2"/>
  <c r="M200" i="2"/>
  <c r="M266" i="2"/>
  <c r="K282" i="2"/>
  <c r="K281" i="2" s="1"/>
  <c r="K280" i="2" s="1"/>
  <c r="K279" i="2" s="1"/>
  <c r="K278" i="2" s="1"/>
  <c r="K277" i="2" s="1"/>
  <c r="K276" i="2" s="1"/>
  <c r="H259" i="2"/>
  <c r="H229" i="2"/>
  <c r="H220" i="2"/>
  <c r="H195" i="2"/>
  <c r="L153" i="2"/>
  <c r="N164" i="2"/>
  <c r="H157" i="2"/>
  <c r="N105" i="2"/>
  <c r="N150" i="2"/>
  <c r="F249" i="2"/>
  <c r="M234" i="2"/>
  <c r="N222" i="2" s="1"/>
  <c r="M225" i="2"/>
  <c r="M230" i="2"/>
  <c r="N218" i="2" s="1"/>
  <c r="M202" i="2"/>
  <c r="M258" i="2"/>
  <c r="K164" i="2"/>
  <c r="K163" i="2" s="1"/>
  <c r="K162" i="2" s="1"/>
  <c r="K161" i="2" s="1"/>
  <c r="H234" i="2"/>
  <c r="H232" i="2"/>
  <c r="H148" i="2"/>
  <c r="N104" i="2"/>
  <c r="M207" i="2"/>
  <c r="N158" i="2"/>
  <c r="H146" i="2"/>
  <c r="F237" i="2"/>
  <c r="M232" i="2"/>
  <c r="M228" i="2"/>
  <c r="H121" i="2"/>
  <c r="M203" i="2"/>
  <c r="H182" i="2"/>
  <c r="H180" i="2"/>
  <c r="N167" i="2"/>
  <c r="H177" i="2"/>
  <c r="H151" i="2"/>
  <c r="M199" i="2"/>
  <c r="J258" i="2"/>
  <c r="M194" i="2"/>
  <c r="M196" i="2"/>
  <c r="M220" i="2"/>
  <c r="J246" i="2"/>
  <c r="H200" i="2"/>
  <c r="H176" i="2"/>
  <c r="H159" i="2"/>
  <c r="H167" i="2"/>
  <c r="F153" i="2"/>
  <c r="H156" i="2"/>
  <c r="N132" i="2"/>
  <c r="N131" i="2"/>
  <c r="N141" i="2"/>
  <c r="H112" i="2"/>
  <c r="F261" i="2"/>
  <c r="M198" i="2"/>
  <c r="N186" i="2" s="1"/>
  <c r="J222" i="2"/>
  <c r="M253" i="2"/>
  <c r="M211" i="2"/>
  <c r="M201" i="2"/>
  <c r="M256" i="2"/>
  <c r="M257" i="2"/>
  <c r="N156" i="2"/>
  <c r="N160" i="2"/>
  <c r="H260" i="2"/>
  <c r="H242" i="2"/>
  <c r="H235" i="2"/>
  <c r="H233" i="2"/>
  <c r="H231" i="2"/>
  <c r="H193" i="2"/>
  <c r="H174" i="2"/>
  <c r="N112" i="2"/>
  <c r="H264" i="2"/>
  <c r="N139" i="2"/>
  <c r="M189" i="2"/>
  <c r="N177" i="2" s="1"/>
  <c r="E260" i="2"/>
  <c r="F248" i="2" s="1"/>
  <c r="M255" i="2"/>
  <c r="J201" i="2"/>
  <c r="M214" i="2"/>
  <c r="J210" i="2"/>
  <c r="M213" i="2"/>
  <c r="M254" i="2"/>
  <c r="H257" i="2"/>
  <c r="N137" i="2"/>
  <c r="H115" i="2"/>
  <c r="H123" i="2"/>
  <c r="H265" i="2"/>
  <c r="H250" i="2"/>
  <c r="H247" i="2"/>
  <c r="H243" i="2"/>
  <c r="H190" i="2"/>
  <c r="H179" i="2"/>
  <c r="N142" i="2"/>
  <c r="M249" i="2"/>
  <c r="M261" i="2"/>
  <c r="N261" i="2" s="1"/>
  <c r="M260" i="2"/>
  <c r="N248" i="2" s="1"/>
  <c r="M188" i="2"/>
  <c r="L236" i="2"/>
  <c r="F165" i="2"/>
  <c r="M217" i="2"/>
  <c r="M204" i="2"/>
  <c r="M206" i="2"/>
  <c r="N206" i="2" s="1"/>
  <c r="J187" i="2"/>
  <c r="J189" i="2"/>
  <c r="M209" i="2"/>
  <c r="M252" i="2"/>
  <c r="E164" i="2"/>
  <c r="E163" i="2" s="1"/>
  <c r="E162" i="2" s="1"/>
  <c r="N155" i="2"/>
  <c r="N159" i="2"/>
  <c r="M263" i="2"/>
  <c r="H214" i="2"/>
  <c r="H218" i="2"/>
  <c r="H208" i="2"/>
  <c r="H188" i="2"/>
  <c r="H161" i="2"/>
  <c r="N151" i="2"/>
  <c r="H149" i="2"/>
  <c r="L141" i="2"/>
  <c r="H135" i="2"/>
  <c r="H126" i="2"/>
  <c r="H99" i="2"/>
  <c r="H97" i="2"/>
  <c r="H96" i="2"/>
  <c r="H205" i="2"/>
  <c r="M250" i="2"/>
  <c r="N250" i="2" s="1"/>
  <c r="M193" i="2"/>
  <c r="M191" i="2"/>
  <c r="N179" i="2" s="1"/>
  <c r="J271" i="2"/>
  <c r="M247" i="2"/>
  <c r="N247" i="2" s="1"/>
  <c r="M215" i="2"/>
  <c r="M219" i="2"/>
  <c r="M205" i="2"/>
  <c r="M212" i="2"/>
  <c r="M251" i="2"/>
  <c r="M216" i="2"/>
  <c r="K213" i="2"/>
  <c r="L201" i="2" s="1"/>
  <c r="N153" i="2"/>
  <c r="N157" i="2"/>
  <c r="L273" i="2"/>
  <c r="H258" i="2"/>
  <c r="H249" i="2"/>
  <c r="H245" i="2"/>
  <c r="L237" i="2"/>
  <c r="H181" i="2"/>
  <c r="N163" i="2"/>
  <c r="H170" i="2"/>
  <c r="H164" i="2"/>
  <c r="N120" i="2"/>
  <c r="H103" i="2"/>
  <c r="L103" i="2"/>
  <c r="K102" i="2"/>
  <c r="K101" i="2" s="1"/>
  <c r="K100" i="2" s="1"/>
  <c r="E150" i="2"/>
  <c r="E149" i="2" s="1"/>
  <c r="E148" i="2" s="1"/>
  <c r="E147" i="2" s="1"/>
  <c r="E146" i="2" s="1"/>
  <c r="N144" i="2"/>
  <c r="H272" i="2"/>
  <c r="L225" i="2"/>
  <c r="N165" i="2"/>
  <c r="F189" i="2"/>
  <c r="K140" i="2"/>
  <c r="K139" i="2" s="1"/>
  <c r="K138" i="2" s="1"/>
  <c r="K137" i="2" s="1"/>
  <c r="K136" i="2" s="1"/>
  <c r="K135" i="2" s="1"/>
  <c r="K134" i="2" s="1"/>
  <c r="N143" i="2"/>
  <c r="F177" i="2"/>
  <c r="H158" i="2"/>
  <c r="H254" i="2"/>
  <c r="H252" i="2"/>
  <c r="H253" i="2"/>
  <c r="H251" i="2"/>
  <c r="H211" i="2"/>
  <c r="H203" i="2"/>
  <c r="H183" i="2"/>
  <c r="H139" i="2"/>
  <c r="H150" i="2"/>
  <c r="N148" i="2"/>
  <c r="N147" i="2"/>
  <c r="N145" i="2"/>
  <c r="H141" i="2"/>
  <c r="N125" i="2"/>
  <c r="N135" i="2"/>
  <c r="H125" i="2"/>
  <c r="N123" i="2"/>
  <c r="H216" i="2"/>
  <c r="H128" i="2"/>
  <c r="H106" i="2"/>
  <c r="H226" i="2"/>
  <c r="H221" i="2"/>
  <c r="H169" i="2"/>
  <c r="H186" i="2"/>
  <c r="H263" i="2"/>
  <c r="H119" i="2"/>
  <c r="H110" i="2"/>
  <c r="H107" i="2"/>
  <c r="N96" i="2"/>
  <c r="K200" i="2"/>
  <c r="K199" i="2" s="1"/>
  <c r="K198" i="2" s="1"/>
  <c r="H178" i="2"/>
  <c r="K272" i="2"/>
  <c r="K271" i="2" s="1"/>
  <c r="L271" i="2" s="1"/>
  <c r="H217" i="2"/>
  <c r="H202" i="2"/>
  <c r="H191" i="2"/>
  <c r="N162" i="2"/>
  <c r="H172" i="2"/>
  <c r="H168" i="2"/>
  <c r="H147" i="2"/>
  <c r="H155" i="2"/>
  <c r="H132" i="2"/>
  <c r="H143" i="2"/>
  <c r="N140" i="2"/>
  <c r="H129" i="2"/>
  <c r="N116" i="2"/>
  <c r="H120" i="2"/>
  <c r="H116" i="2"/>
  <c r="N114" i="2"/>
  <c r="N113" i="2"/>
  <c r="K151" i="2"/>
  <c r="K150" i="2" s="1"/>
  <c r="E294" i="2"/>
  <c r="E293" i="2" s="1"/>
  <c r="E292" i="2" s="1"/>
  <c r="E291" i="2" s="1"/>
  <c r="F283" i="2"/>
  <c r="E281" i="2"/>
  <c r="F269" i="2" s="1"/>
  <c r="H185" i="2"/>
  <c r="H173" i="2"/>
  <c r="N273" i="2"/>
  <c r="K224" i="2"/>
  <c r="H206" i="2"/>
  <c r="E199" i="2"/>
  <c r="F187" i="2" s="1"/>
  <c r="F188" i="2"/>
  <c r="H131" i="2"/>
  <c r="H130" i="2"/>
  <c r="F93" i="2"/>
  <c r="E104" i="2"/>
  <c r="H98" i="2"/>
  <c r="K92" i="2"/>
  <c r="L261" i="2"/>
  <c r="L249" i="2"/>
  <c r="K260" i="2"/>
  <c r="E212" i="2"/>
  <c r="F201" i="2"/>
  <c r="F213" i="2"/>
  <c r="H134" i="2"/>
  <c r="H122" i="2"/>
  <c r="N91" i="2"/>
  <c r="N79" i="2"/>
  <c r="H90" i="2"/>
  <c r="H78" i="2"/>
  <c r="H246" i="2"/>
  <c r="F285" i="2"/>
  <c r="F273" i="2"/>
  <c r="H241" i="2"/>
  <c r="H271" i="2"/>
  <c r="H244" i="2"/>
  <c r="H230" i="2"/>
  <c r="H196" i="2"/>
  <c r="H184" i="2"/>
  <c r="L177" i="2"/>
  <c r="K188" i="2"/>
  <c r="H160" i="2"/>
  <c r="N121" i="2"/>
  <c r="N133" i="2"/>
  <c r="N110" i="2"/>
  <c r="N122" i="2"/>
  <c r="H104" i="2"/>
  <c r="L93" i="2"/>
  <c r="H95" i="2"/>
  <c r="N93" i="2"/>
  <c r="N81" i="2"/>
  <c r="H239" i="2"/>
  <c r="N128" i="2"/>
  <c r="F284" i="2"/>
  <c r="F105" i="2"/>
  <c r="F272" i="2"/>
  <c r="H238" i="2"/>
  <c r="H228" i="2"/>
  <c r="H207" i="2"/>
  <c r="H219" i="2"/>
  <c r="H201" i="2"/>
  <c r="H187" i="2"/>
  <c r="H199" i="2"/>
  <c r="H189" i="2"/>
  <c r="H163" i="2"/>
  <c r="H175" i="2"/>
  <c r="N152" i="2"/>
  <c r="N124" i="2"/>
  <c r="N97" i="2"/>
  <c r="N86" i="2"/>
  <c r="N98" i="2"/>
  <c r="F271" i="2"/>
  <c r="N210" i="2"/>
  <c r="H222" i="2"/>
  <c r="L129" i="2"/>
  <c r="H111" i="2"/>
  <c r="N100" i="2"/>
  <c r="N111" i="2"/>
  <c r="N109" i="2"/>
  <c r="N108" i="2"/>
  <c r="N106" i="2"/>
  <c r="E92" i="2"/>
  <c r="F80" i="2" s="1"/>
  <c r="F81" i="2"/>
  <c r="H266" i="2"/>
  <c r="H267" i="2"/>
  <c r="H236" i="2"/>
  <c r="H209" i="2"/>
  <c r="H152" i="2"/>
  <c r="H127" i="2"/>
  <c r="H118" i="2"/>
  <c r="H114" i="2"/>
  <c r="N92" i="2"/>
  <c r="H91" i="2"/>
  <c r="H79" i="2"/>
  <c r="N90" i="2"/>
  <c r="N78" i="2"/>
  <c r="H225" i="2"/>
  <c r="H213" i="2"/>
  <c r="H212" i="2"/>
  <c r="H224" i="2"/>
  <c r="H133" i="2"/>
  <c r="H145" i="2"/>
  <c r="H215" i="2"/>
  <c r="H227" i="2"/>
  <c r="E267" i="2"/>
  <c r="H268" i="2"/>
  <c r="H256" i="2"/>
  <c r="E243" i="2"/>
  <c r="K113" i="2"/>
  <c r="N83" i="2"/>
  <c r="N95" i="2"/>
  <c r="K172" i="2"/>
  <c r="K246" i="2"/>
  <c r="H165" i="2"/>
  <c r="H153" i="2"/>
  <c r="H154" i="2"/>
  <c r="H142" i="2"/>
  <c r="N136" i="2"/>
  <c r="E128" i="2"/>
  <c r="F116" i="2" s="1"/>
  <c r="F117" i="2"/>
  <c r="F129" i="2"/>
  <c r="L116" i="2"/>
  <c r="K127" i="2"/>
  <c r="L115" i="2" s="1"/>
  <c r="N89" i="2"/>
  <c r="N101" i="2"/>
  <c r="N87" i="2"/>
  <c r="N99" i="2"/>
  <c r="H171" i="2"/>
  <c r="N134" i="2"/>
  <c r="N146" i="2"/>
  <c r="E115" i="2"/>
  <c r="H144" i="2"/>
  <c r="F270" i="2"/>
  <c r="N115" i="2"/>
  <c r="E222" i="2"/>
  <c r="K296" i="2"/>
  <c r="L285" i="2"/>
  <c r="M236" i="2"/>
  <c r="N236" i="2" s="1"/>
  <c r="M245" i="2"/>
  <c r="M244" i="2"/>
  <c r="M242" i="2"/>
  <c r="M240" i="2"/>
  <c r="M239" i="2"/>
  <c r="M238" i="2"/>
  <c r="M246" i="2"/>
  <c r="M237" i="2"/>
  <c r="J234" i="2"/>
  <c r="M241" i="2"/>
  <c r="M243" i="2"/>
  <c r="F141" i="2"/>
  <c r="E140" i="2"/>
  <c r="N118" i="2"/>
  <c r="N130" i="2"/>
  <c r="E186" i="2"/>
  <c r="N161" i="2"/>
  <c r="N149" i="2"/>
  <c r="M269" i="2"/>
  <c r="M264" i="2"/>
  <c r="M271" i="2"/>
  <c r="M267" i="2"/>
  <c r="H237" i="2"/>
  <c r="M235" i="2"/>
  <c r="M192" i="2"/>
  <c r="M197" i="2"/>
  <c r="J199" i="2"/>
  <c r="H197" i="2"/>
  <c r="M182" i="2"/>
  <c r="J191" i="2"/>
  <c r="M187" i="2"/>
  <c r="M190" i="2"/>
  <c r="M180" i="2"/>
  <c r="N166" i="2"/>
  <c r="N138" i="2"/>
  <c r="N107" i="2"/>
  <c r="N119" i="2"/>
  <c r="H117" i="2"/>
  <c r="H105" i="2"/>
  <c r="E236" i="2"/>
  <c r="F225" i="2"/>
  <c r="H210" i="2"/>
  <c r="H204" i="2"/>
  <c r="F176" i="2"/>
  <c r="E175" i="2"/>
  <c r="H113" i="2"/>
  <c r="H269" i="2"/>
  <c r="N129" i="2"/>
  <c r="N117" i="2"/>
  <c r="L117" i="2"/>
  <c r="H102" i="2"/>
  <c r="H255" i="2"/>
  <c r="H223" i="2"/>
  <c r="H138" i="2"/>
  <c r="H88" i="2"/>
  <c r="H100" i="2"/>
  <c r="H82" i="2"/>
  <c r="H94" i="2"/>
  <c r="H101" i="2"/>
  <c r="N94" i="2"/>
  <c r="H93" i="2"/>
  <c r="F260" i="2" l="1"/>
  <c r="N265" i="2"/>
  <c r="N209" i="2"/>
  <c r="N274" i="2"/>
  <c r="N256" i="2"/>
  <c r="N263" i="2"/>
  <c r="N262" i="2"/>
  <c r="N215" i="2"/>
  <c r="N272" i="2"/>
  <c r="N270" i="2"/>
  <c r="K70" i="2"/>
  <c r="L58" i="2" s="1"/>
  <c r="L59" i="2"/>
  <c r="E70" i="2"/>
  <c r="F58" i="2" s="1"/>
  <c r="F59" i="2"/>
  <c r="N258" i="2"/>
  <c r="N196" i="2"/>
  <c r="N266" i="2"/>
  <c r="N268" i="2"/>
  <c r="N254" i="2"/>
  <c r="N184" i="2"/>
  <c r="N172" i="2"/>
  <c r="N260" i="2"/>
  <c r="N221" i="2"/>
  <c r="N191" i="2"/>
  <c r="N183" i="2"/>
  <c r="N212" i="2"/>
  <c r="N193" i="2"/>
  <c r="N188" i="2"/>
  <c r="N220" i="2"/>
  <c r="N171" i="2"/>
  <c r="L102" i="2"/>
  <c r="N240" i="2"/>
  <c r="F151" i="2"/>
  <c r="N251" i="2"/>
  <c r="N219" i="2"/>
  <c r="L128" i="2"/>
  <c r="N181" i="2"/>
  <c r="L140" i="2"/>
  <c r="L213" i="2"/>
  <c r="N203" i="2"/>
  <c r="N253" i="2"/>
  <c r="N195" i="2"/>
  <c r="E259" i="2"/>
  <c r="E258" i="2" s="1"/>
  <c r="K212" i="2"/>
  <c r="K211" i="2" s="1"/>
  <c r="N249" i="2"/>
  <c r="L235" i="2"/>
  <c r="L163" i="2"/>
  <c r="L162" i="2"/>
  <c r="L139" i="2"/>
  <c r="N217" i="2"/>
  <c r="N216" i="2"/>
  <c r="N200" i="2"/>
  <c r="L164" i="2"/>
  <c r="N211" i="2"/>
  <c r="L152" i="2"/>
  <c r="N213" i="2"/>
  <c r="E91" i="2"/>
  <c r="F79" i="2" s="1"/>
  <c r="N208" i="2"/>
  <c r="L272" i="2"/>
  <c r="N189" i="2"/>
  <c r="N190" i="2"/>
  <c r="N202" i="2"/>
  <c r="N201" i="2"/>
  <c r="N194" i="2"/>
  <c r="N214" i="2"/>
  <c r="N205" i="2"/>
  <c r="N204" i="2"/>
  <c r="N238" i="2"/>
  <c r="N198" i="2"/>
  <c r="N199" i="2"/>
  <c r="N192" i="2"/>
  <c r="F152" i="2"/>
  <c r="F164" i="2"/>
  <c r="N207" i="2"/>
  <c r="N176" i="2"/>
  <c r="N235" i="2"/>
  <c r="K270" i="2"/>
  <c r="K269" i="2" s="1"/>
  <c r="L151" i="2"/>
  <c r="F92" i="2"/>
  <c r="N226" i="2"/>
  <c r="F212" i="2"/>
  <c r="E211" i="2"/>
  <c r="F199" i="2" s="1"/>
  <c r="E290" i="2"/>
  <c r="E289" i="2" s="1"/>
  <c r="E288" i="2" s="1"/>
  <c r="E287" i="2" s="1"/>
  <c r="E286" i="2" s="1"/>
  <c r="N178" i="2"/>
  <c r="N223" i="2"/>
  <c r="K187" i="2"/>
  <c r="L176" i="2"/>
  <c r="L188" i="2"/>
  <c r="L80" i="2"/>
  <c r="K91" i="2"/>
  <c r="L92" i="2"/>
  <c r="E198" i="2"/>
  <c r="K259" i="2"/>
  <c r="L260" i="2"/>
  <c r="L248" i="2"/>
  <c r="F281" i="2"/>
  <c r="E280" i="2"/>
  <c r="N224" i="2"/>
  <c r="E103" i="2"/>
  <c r="E102" i="2" s="1"/>
  <c r="E101" i="2" s="1"/>
  <c r="E100" i="2" s="1"/>
  <c r="F104" i="2"/>
  <c r="F200" i="2"/>
  <c r="K223" i="2"/>
  <c r="L224" i="2"/>
  <c r="F282" i="2"/>
  <c r="F175" i="2"/>
  <c r="E174" i="2"/>
  <c r="N187" i="2"/>
  <c r="N175" i="2"/>
  <c r="N269" i="2"/>
  <c r="N257" i="2"/>
  <c r="E185" i="2"/>
  <c r="E139" i="2"/>
  <c r="F140" i="2"/>
  <c r="N227" i="2"/>
  <c r="N239" i="2"/>
  <c r="N245" i="2"/>
  <c r="N233" i="2"/>
  <c r="K295" i="2"/>
  <c r="L284" i="2"/>
  <c r="L150" i="2"/>
  <c r="K149" i="2"/>
  <c r="L138" i="2"/>
  <c r="K245" i="2"/>
  <c r="F163" i="2"/>
  <c r="K233" i="2"/>
  <c r="L234" i="2"/>
  <c r="K112" i="2"/>
  <c r="E242" i="2"/>
  <c r="K99" i="2"/>
  <c r="E145" i="2"/>
  <c r="N185" i="2"/>
  <c r="N197" i="2"/>
  <c r="N267" i="2"/>
  <c r="N255" i="2"/>
  <c r="N237" i="2"/>
  <c r="N225" i="2"/>
  <c r="K197" i="2"/>
  <c r="E161" i="2"/>
  <c r="F150" i="2"/>
  <c r="N228" i="2"/>
  <c r="E235" i="2"/>
  <c r="F236" i="2"/>
  <c r="F224" i="2"/>
  <c r="N168" i="2"/>
  <c r="N180" i="2"/>
  <c r="N170" i="2"/>
  <c r="N182" i="2"/>
  <c r="N271" i="2"/>
  <c r="N259" i="2"/>
  <c r="N231" i="2"/>
  <c r="N243" i="2"/>
  <c r="N234" i="2"/>
  <c r="N246" i="2"/>
  <c r="N242" i="2"/>
  <c r="N230" i="2"/>
  <c r="E221" i="2"/>
  <c r="L127" i="2"/>
  <c r="K126" i="2"/>
  <c r="E127" i="2"/>
  <c r="F115" i="2" s="1"/>
  <c r="F128" i="2"/>
  <c r="K171" i="2"/>
  <c r="E266" i="2"/>
  <c r="N264" i="2"/>
  <c r="N252" i="2"/>
  <c r="N241" i="2"/>
  <c r="N229" i="2"/>
  <c r="N244" i="2"/>
  <c r="N232" i="2"/>
  <c r="E114" i="2"/>
  <c r="K275" i="2"/>
  <c r="K160" i="2"/>
  <c r="L161" i="2"/>
  <c r="L101" i="2"/>
  <c r="K133" i="2"/>
  <c r="E90" i="2" l="1"/>
  <c r="F78" i="2" s="1"/>
  <c r="F259" i="2"/>
  <c r="L212" i="2"/>
  <c r="L200" i="2"/>
  <c r="F247" i="2"/>
  <c r="L270" i="2"/>
  <c r="F91" i="2"/>
  <c r="F280" i="2"/>
  <c r="E279" i="2"/>
  <c r="F268" i="2"/>
  <c r="K258" i="2"/>
  <c r="L259" i="2"/>
  <c r="L247" i="2"/>
  <c r="K90" i="2"/>
  <c r="L79" i="2"/>
  <c r="L91" i="2"/>
  <c r="L175" i="2"/>
  <c r="K186" i="2"/>
  <c r="L187" i="2"/>
  <c r="F211" i="2"/>
  <c r="E210" i="2"/>
  <c r="F198" i="2" s="1"/>
  <c r="E197" i="2"/>
  <c r="F103" i="2"/>
  <c r="F186" i="2"/>
  <c r="L223" i="2"/>
  <c r="K222" i="2"/>
  <c r="K274" i="2"/>
  <c r="E220" i="2"/>
  <c r="E234" i="2"/>
  <c r="F235" i="2"/>
  <c r="F223" i="2"/>
  <c r="K196" i="2"/>
  <c r="L269" i="2"/>
  <c r="K268" i="2"/>
  <c r="K125" i="2"/>
  <c r="L126" i="2"/>
  <c r="L114" i="2"/>
  <c r="L211" i="2"/>
  <c r="K210" i="2"/>
  <c r="L199" i="2"/>
  <c r="E144" i="2"/>
  <c r="L233" i="2"/>
  <c r="K232" i="2"/>
  <c r="K294" i="2"/>
  <c r="L283" i="2"/>
  <c r="E184" i="2"/>
  <c r="E265" i="2"/>
  <c r="K170" i="2"/>
  <c r="E160" i="2"/>
  <c r="F149" i="2"/>
  <c r="K98" i="2"/>
  <c r="K111" i="2"/>
  <c r="L99" i="2" s="1"/>
  <c r="K244" i="2"/>
  <c r="L149" i="2"/>
  <c r="K148" i="2"/>
  <c r="L137" i="2"/>
  <c r="E173" i="2"/>
  <c r="F161" i="2" s="1"/>
  <c r="F174" i="2"/>
  <c r="K132" i="2"/>
  <c r="K159" i="2"/>
  <c r="L160" i="2"/>
  <c r="E113" i="2"/>
  <c r="F102" i="2"/>
  <c r="L100" i="2"/>
  <c r="E138" i="2"/>
  <c r="F139" i="2"/>
  <c r="F246" i="2"/>
  <c r="E257" i="2"/>
  <c r="F258" i="2"/>
  <c r="E99" i="2"/>
  <c r="F127" i="2"/>
  <c r="E126" i="2"/>
  <c r="F114" i="2" s="1"/>
  <c r="F162" i="2"/>
  <c r="E241" i="2"/>
  <c r="E89" i="2" l="1"/>
  <c r="F77" i="2" s="1"/>
  <c r="F90" i="2"/>
  <c r="L222" i="2"/>
  <c r="K221" i="2"/>
  <c r="E196" i="2"/>
  <c r="K257" i="2"/>
  <c r="L258" i="2"/>
  <c r="L246" i="2"/>
  <c r="K185" i="2"/>
  <c r="L174" i="2"/>
  <c r="L186" i="2"/>
  <c r="K89" i="2"/>
  <c r="L78" i="2"/>
  <c r="L90" i="2"/>
  <c r="F210" i="2"/>
  <c r="E209" i="2"/>
  <c r="F197" i="2" s="1"/>
  <c r="E278" i="2"/>
  <c r="F267" i="2"/>
  <c r="F279" i="2"/>
  <c r="F185" i="2"/>
  <c r="K243" i="2"/>
  <c r="K169" i="2"/>
  <c r="L232" i="2"/>
  <c r="K231" i="2"/>
  <c r="K195" i="2"/>
  <c r="E233" i="2"/>
  <c r="F234" i="2"/>
  <c r="F222" i="2"/>
  <c r="E240" i="2"/>
  <c r="E98" i="2"/>
  <c r="E112" i="2"/>
  <c r="F101" i="2"/>
  <c r="K131" i="2"/>
  <c r="K147" i="2"/>
  <c r="L148" i="2"/>
  <c r="L136" i="2"/>
  <c r="K110" i="2"/>
  <c r="E183" i="2"/>
  <c r="K209" i="2"/>
  <c r="L210" i="2"/>
  <c r="L198" i="2"/>
  <c r="K124" i="2"/>
  <c r="L125" i="2"/>
  <c r="L113" i="2"/>
  <c r="F126" i="2"/>
  <c r="E125" i="2"/>
  <c r="F113" i="2" s="1"/>
  <c r="E137" i="2"/>
  <c r="F138" i="2"/>
  <c r="L268" i="2"/>
  <c r="K267" i="2"/>
  <c r="E219" i="2"/>
  <c r="F245" i="2"/>
  <c r="E256" i="2"/>
  <c r="F257" i="2"/>
  <c r="L159" i="2"/>
  <c r="K158" i="2"/>
  <c r="F173" i="2"/>
  <c r="E172" i="2"/>
  <c r="F160" i="2" s="1"/>
  <c r="K97" i="2"/>
  <c r="E159" i="2"/>
  <c r="F148" i="2"/>
  <c r="E264" i="2"/>
  <c r="K293" i="2"/>
  <c r="L282" i="2"/>
  <c r="E143" i="2"/>
  <c r="F89" i="2"/>
  <c r="E88" i="2" l="1"/>
  <c r="F76" i="2" s="1"/>
  <c r="F278" i="2"/>
  <c r="E277" i="2"/>
  <c r="F266" i="2"/>
  <c r="L173" i="2"/>
  <c r="K184" i="2"/>
  <c r="L185" i="2"/>
  <c r="E208" i="2"/>
  <c r="F209" i="2"/>
  <c r="L77" i="2"/>
  <c r="L89" i="2"/>
  <c r="K88" i="2"/>
  <c r="E195" i="2"/>
  <c r="F183" i="2" s="1"/>
  <c r="F184" i="2"/>
  <c r="K220" i="2"/>
  <c r="L221" i="2"/>
  <c r="K256" i="2"/>
  <c r="L257" i="2"/>
  <c r="L245" i="2"/>
  <c r="K96" i="2"/>
  <c r="E232" i="2"/>
  <c r="F233" i="2"/>
  <c r="F221" i="2"/>
  <c r="K242" i="2"/>
  <c r="K292" i="2"/>
  <c r="L281" i="2"/>
  <c r="F172" i="2"/>
  <c r="E171" i="2"/>
  <c r="F159" i="2" s="1"/>
  <c r="E218" i="2"/>
  <c r="E136" i="2"/>
  <c r="F137" i="2"/>
  <c r="K208" i="2"/>
  <c r="L209" i="2"/>
  <c r="L197" i="2"/>
  <c r="K109" i="2"/>
  <c r="K146" i="2"/>
  <c r="L147" i="2"/>
  <c r="L135" i="2"/>
  <c r="E97" i="2"/>
  <c r="K194" i="2"/>
  <c r="K168" i="2"/>
  <c r="E142" i="2"/>
  <c r="E158" i="2"/>
  <c r="F147" i="2"/>
  <c r="E255" i="2"/>
  <c r="F256" i="2"/>
  <c r="F244" i="2"/>
  <c r="K266" i="2"/>
  <c r="L267" i="2"/>
  <c r="E124" i="2"/>
  <c r="F112" i="2" s="1"/>
  <c r="F125" i="2"/>
  <c r="K123" i="2"/>
  <c r="L124" i="2"/>
  <c r="L112" i="2"/>
  <c r="E111" i="2"/>
  <c r="F100" i="2"/>
  <c r="E239" i="2"/>
  <c r="E263" i="2"/>
  <c r="L98" i="2"/>
  <c r="L158" i="2"/>
  <c r="K157" i="2"/>
  <c r="E182" i="2"/>
  <c r="K130" i="2"/>
  <c r="L231" i="2"/>
  <c r="K230" i="2"/>
  <c r="E87" i="2" l="1"/>
  <c r="F75" i="2" s="1"/>
  <c r="F88" i="2"/>
  <c r="L76" i="2"/>
  <c r="K87" i="2"/>
  <c r="L75" i="2" s="1"/>
  <c r="L88" i="2"/>
  <c r="F277" i="2"/>
  <c r="E276" i="2"/>
  <c r="F265" i="2"/>
  <c r="E194" i="2"/>
  <c r="K219" i="2"/>
  <c r="L220" i="2"/>
  <c r="F208" i="2"/>
  <c r="E207" i="2"/>
  <c r="L256" i="2"/>
  <c r="K255" i="2"/>
  <c r="L244" i="2"/>
  <c r="F196" i="2"/>
  <c r="L172" i="2"/>
  <c r="L184" i="2"/>
  <c r="K183" i="2"/>
  <c r="L123" i="2"/>
  <c r="K122" i="2"/>
  <c r="L111" i="2"/>
  <c r="K265" i="2"/>
  <c r="L266" i="2"/>
  <c r="E96" i="2"/>
  <c r="K207" i="2"/>
  <c r="L208" i="2"/>
  <c r="L196" i="2"/>
  <c r="E110" i="2"/>
  <c r="F99" i="2"/>
  <c r="K193" i="2"/>
  <c r="K108" i="2"/>
  <c r="L96" i="2" s="1"/>
  <c r="F171" i="2"/>
  <c r="E170" i="2"/>
  <c r="F158" i="2" s="1"/>
  <c r="K241" i="2"/>
  <c r="F232" i="2"/>
  <c r="E231" i="2"/>
  <c r="F220" i="2"/>
  <c r="L97" i="2"/>
  <c r="E262" i="2"/>
  <c r="E238" i="2"/>
  <c r="E123" i="2"/>
  <c r="F124" i="2"/>
  <c r="E135" i="2"/>
  <c r="F136" i="2"/>
  <c r="L230" i="2"/>
  <c r="K229" i="2"/>
  <c r="E181" i="2"/>
  <c r="K156" i="2"/>
  <c r="L157" i="2"/>
  <c r="F255" i="2"/>
  <c r="E254" i="2"/>
  <c r="F243" i="2"/>
  <c r="E157" i="2"/>
  <c r="F146" i="2"/>
  <c r="K167" i="2"/>
  <c r="L146" i="2"/>
  <c r="K145" i="2"/>
  <c r="L134" i="2"/>
  <c r="E217" i="2"/>
  <c r="K291" i="2"/>
  <c r="L280" i="2"/>
  <c r="K95" i="2"/>
  <c r="F87" i="2"/>
  <c r="E86" i="2"/>
  <c r="F74" i="2" s="1"/>
  <c r="F207" i="2" l="1"/>
  <c r="E206" i="2"/>
  <c r="F194" i="2" s="1"/>
  <c r="K182" i="2"/>
  <c r="L171" i="2"/>
  <c r="L183" i="2"/>
  <c r="E193" i="2"/>
  <c r="F181" i="2" s="1"/>
  <c r="F182" i="2"/>
  <c r="K254" i="2"/>
  <c r="L243" i="2"/>
  <c r="L255" i="2"/>
  <c r="L87" i="2"/>
  <c r="K86" i="2"/>
  <c r="L74" i="2" s="1"/>
  <c r="F195" i="2"/>
  <c r="L219" i="2"/>
  <c r="K218" i="2"/>
  <c r="F276" i="2"/>
  <c r="E275" i="2"/>
  <c r="F264" i="2"/>
  <c r="K290" i="2"/>
  <c r="L279" i="2"/>
  <c r="K155" i="2"/>
  <c r="L156" i="2"/>
  <c r="E122" i="2"/>
  <c r="F123" i="2"/>
  <c r="F111" i="2"/>
  <c r="L207" i="2"/>
  <c r="K206" i="2"/>
  <c r="L195" i="2"/>
  <c r="K264" i="2"/>
  <c r="L265" i="2"/>
  <c r="K144" i="2"/>
  <c r="L145" i="2"/>
  <c r="L133" i="2"/>
  <c r="F254" i="2"/>
  <c r="E253" i="2"/>
  <c r="F242" i="2"/>
  <c r="E134" i="2"/>
  <c r="F135" i="2"/>
  <c r="K107" i="2"/>
  <c r="L95" i="2" s="1"/>
  <c r="E109" i="2"/>
  <c r="F98" i="2"/>
  <c r="K94" i="2"/>
  <c r="E216" i="2"/>
  <c r="E156" i="2"/>
  <c r="F145" i="2"/>
  <c r="E180" i="2"/>
  <c r="K240" i="2"/>
  <c r="E95" i="2"/>
  <c r="K121" i="2"/>
  <c r="L122" i="2"/>
  <c r="L110" i="2"/>
  <c r="K166" i="2"/>
  <c r="K228" i="2"/>
  <c r="L229" i="2"/>
  <c r="E230" i="2"/>
  <c r="F231" i="2"/>
  <c r="F219" i="2"/>
  <c r="E169" i="2"/>
  <c r="F157" i="2" s="1"/>
  <c r="F170" i="2"/>
  <c r="K192" i="2"/>
  <c r="F86" i="2"/>
  <c r="E85" i="2"/>
  <c r="F73" i="2" s="1"/>
  <c r="F275" i="2" l="1"/>
  <c r="E274" i="2"/>
  <c r="F263" i="2"/>
  <c r="K181" i="2"/>
  <c r="L170" i="2"/>
  <c r="L182" i="2"/>
  <c r="L86" i="2"/>
  <c r="K85" i="2"/>
  <c r="L73" i="2" s="1"/>
  <c r="K253" i="2"/>
  <c r="L242" i="2"/>
  <c r="L254" i="2"/>
  <c r="F206" i="2"/>
  <c r="E205" i="2"/>
  <c r="F193" i="2" s="1"/>
  <c r="E192" i="2"/>
  <c r="L218" i="2"/>
  <c r="K217" i="2"/>
  <c r="K120" i="2"/>
  <c r="L121" i="2"/>
  <c r="L109" i="2"/>
  <c r="E215" i="2"/>
  <c r="E229" i="2"/>
  <c r="F230" i="2"/>
  <c r="F218" i="2"/>
  <c r="E133" i="2"/>
  <c r="F134" i="2"/>
  <c r="F253" i="2"/>
  <c r="E252" i="2"/>
  <c r="F241" i="2"/>
  <c r="L144" i="2"/>
  <c r="K143" i="2"/>
  <c r="L132" i="2"/>
  <c r="L264" i="2"/>
  <c r="K263" i="2"/>
  <c r="F122" i="2"/>
  <c r="E121" i="2"/>
  <c r="K289" i="2"/>
  <c r="L278" i="2"/>
  <c r="E168" i="2"/>
  <c r="F169" i="2"/>
  <c r="E94" i="2"/>
  <c r="K239" i="2"/>
  <c r="E155" i="2"/>
  <c r="F144" i="2"/>
  <c r="F110" i="2"/>
  <c r="K191" i="2"/>
  <c r="K227" i="2"/>
  <c r="L228" i="2"/>
  <c r="E179" i="2"/>
  <c r="E108" i="2"/>
  <c r="F97" i="2"/>
  <c r="K106" i="2"/>
  <c r="K205" i="2"/>
  <c r="L206" i="2"/>
  <c r="L194" i="2"/>
  <c r="L155" i="2"/>
  <c r="K154" i="2"/>
  <c r="L154" i="2" s="1"/>
  <c r="F85" i="2"/>
  <c r="E84" i="2"/>
  <c r="F72" i="2" s="1"/>
  <c r="E191" i="2" l="1"/>
  <c r="F179" i="2" s="1"/>
  <c r="F180" i="2"/>
  <c r="L85" i="2"/>
  <c r="K84" i="2"/>
  <c r="L72" i="2" s="1"/>
  <c r="L169" i="2"/>
  <c r="K180" i="2"/>
  <c r="L181" i="2"/>
  <c r="F274" i="2"/>
  <c r="F262" i="2"/>
  <c r="L217" i="2"/>
  <c r="K216" i="2"/>
  <c r="E204" i="2"/>
  <c r="F205" i="2"/>
  <c r="K252" i="2"/>
  <c r="L241" i="2"/>
  <c r="L253" i="2"/>
  <c r="K238" i="2"/>
  <c r="E120" i="2"/>
  <c r="F108" i="2" s="1"/>
  <c r="F121" i="2"/>
  <c r="F252" i="2"/>
  <c r="E251" i="2"/>
  <c r="F240" i="2"/>
  <c r="F229" i="2"/>
  <c r="E228" i="2"/>
  <c r="F217" i="2"/>
  <c r="F109" i="2"/>
  <c r="E167" i="2"/>
  <c r="F155" i="2" s="1"/>
  <c r="F168" i="2"/>
  <c r="K142" i="2"/>
  <c r="L143" i="2"/>
  <c r="L131" i="2"/>
  <c r="K204" i="2"/>
  <c r="L205" i="2"/>
  <c r="L193" i="2"/>
  <c r="E107" i="2"/>
  <c r="F96" i="2"/>
  <c r="F156" i="2"/>
  <c r="L263" i="2"/>
  <c r="K262" i="2"/>
  <c r="L262" i="2" s="1"/>
  <c r="L94" i="2"/>
  <c r="E178" i="2"/>
  <c r="K190" i="2"/>
  <c r="L227" i="2"/>
  <c r="K226" i="2"/>
  <c r="E154" i="2"/>
  <c r="F143" i="2"/>
  <c r="K288" i="2"/>
  <c r="L277" i="2"/>
  <c r="F133" i="2"/>
  <c r="E132" i="2"/>
  <c r="E214" i="2"/>
  <c r="L120" i="2"/>
  <c r="K119" i="2"/>
  <c r="L108" i="2"/>
  <c r="F84" i="2"/>
  <c r="E83" i="2"/>
  <c r="F71" i="2" s="1"/>
  <c r="L168" i="2" l="1"/>
  <c r="K179" i="2"/>
  <c r="L180" i="2"/>
  <c r="E203" i="2"/>
  <c r="F204" i="2"/>
  <c r="E190" i="2"/>
  <c r="K251" i="2"/>
  <c r="L240" i="2"/>
  <c r="L252" i="2"/>
  <c r="L216" i="2"/>
  <c r="K215" i="2"/>
  <c r="L84" i="2"/>
  <c r="K83" i="2"/>
  <c r="L71" i="2" s="1"/>
  <c r="F192" i="2"/>
  <c r="F83" i="2"/>
  <c r="E82" i="2"/>
  <c r="F142" i="2"/>
  <c r="L142" i="2"/>
  <c r="L130" i="2"/>
  <c r="K287" i="2"/>
  <c r="L276" i="2"/>
  <c r="L226" i="2"/>
  <c r="E106" i="2"/>
  <c r="F95" i="2"/>
  <c r="K203" i="2"/>
  <c r="L204" i="2"/>
  <c r="L192" i="2"/>
  <c r="E119" i="2"/>
  <c r="F107" i="2" s="1"/>
  <c r="F120" i="2"/>
  <c r="K118" i="2"/>
  <c r="L119" i="2"/>
  <c r="L107" i="2"/>
  <c r="E131" i="2"/>
  <c r="F132" i="2"/>
  <c r="F167" i="2"/>
  <c r="E166" i="2"/>
  <c r="F166" i="2" s="1"/>
  <c r="F228" i="2"/>
  <c r="E227" i="2"/>
  <c r="F216" i="2"/>
  <c r="F251" i="2"/>
  <c r="E250" i="2"/>
  <c r="F239" i="2"/>
  <c r="F82" i="2" l="1"/>
  <c r="F70" i="2"/>
  <c r="L215" i="2"/>
  <c r="K214" i="2"/>
  <c r="L214" i="2" s="1"/>
  <c r="L251" i="2"/>
  <c r="K250" i="2"/>
  <c r="L239" i="2"/>
  <c r="E202" i="2"/>
  <c r="F202" i="2" s="1"/>
  <c r="F203" i="2"/>
  <c r="K82" i="2"/>
  <c r="L83" i="2"/>
  <c r="L167" i="2"/>
  <c r="L179" i="2"/>
  <c r="K178" i="2"/>
  <c r="F154" i="2"/>
  <c r="F191" i="2"/>
  <c r="F178" i="2"/>
  <c r="K286" i="2"/>
  <c r="L274" i="2" s="1"/>
  <c r="L275" i="2"/>
  <c r="E130" i="2"/>
  <c r="F130" i="2" s="1"/>
  <c r="F131" i="2"/>
  <c r="K202" i="2"/>
  <c r="L203" i="2"/>
  <c r="L191" i="2"/>
  <c r="F227" i="2"/>
  <c r="E226" i="2"/>
  <c r="F215" i="2"/>
  <c r="F250" i="2"/>
  <c r="F238" i="2"/>
  <c r="L118" i="2"/>
  <c r="L106" i="2"/>
  <c r="F94" i="2"/>
  <c r="F119" i="2"/>
  <c r="E118" i="2"/>
  <c r="F190" i="2" l="1"/>
  <c r="L82" i="2"/>
  <c r="L70" i="2"/>
  <c r="L238" i="2"/>
  <c r="L250" i="2"/>
  <c r="F118" i="2"/>
  <c r="L166" i="2"/>
  <c r="L178" i="2"/>
  <c r="F226" i="2"/>
  <c r="F214" i="2"/>
  <c r="L202" i="2"/>
  <c r="L190" i="2"/>
  <c r="F106" i="2"/>
  <c r="Q189" i="2"/>
  <c r="R189" i="2"/>
  <c r="Q209" i="2"/>
  <c r="R209" i="2"/>
  <c r="Q279" i="2"/>
  <c r="R279" i="2"/>
  <c r="Q127" i="2"/>
  <c r="R127" i="2"/>
  <c r="R208" i="2"/>
  <c r="Q208" i="2"/>
  <c r="Q153" i="2"/>
  <c r="R153" i="2"/>
  <c r="Q149" i="2"/>
  <c r="R149" i="2"/>
  <c r="R78" i="2"/>
  <c r="Q78" i="2"/>
  <c r="R260" i="2"/>
  <c r="Q260" i="2"/>
  <c r="R265" i="2"/>
  <c r="Q265" i="2"/>
  <c r="R84" i="2"/>
  <c r="Q84" i="2"/>
  <c r="R105" i="2"/>
  <c r="Q105" i="2"/>
  <c r="Q159" i="2"/>
  <c r="R159" i="2"/>
  <c r="R256" i="2"/>
  <c r="Q256" i="2"/>
  <c r="R296" i="2"/>
  <c r="Q296" i="2"/>
  <c r="Q72" i="2"/>
  <c r="R72" i="2"/>
  <c r="R86" i="2"/>
  <c r="Q86" i="2"/>
  <c r="Q255" i="2"/>
  <c r="R255" i="2"/>
  <c r="R158" i="2"/>
  <c r="Q158" i="2"/>
  <c r="Q136" i="2"/>
  <c r="R136" i="2"/>
  <c r="Q162" i="2"/>
  <c r="R162" i="2"/>
  <c r="Q179" i="2"/>
  <c r="R179" i="2"/>
  <c r="R239" i="2"/>
  <c r="Q239" i="2"/>
  <c r="Q132" i="2"/>
  <c r="R132" i="2"/>
  <c r="R277" i="2"/>
  <c r="Q277" i="2"/>
  <c r="Q267" i="2"/>
  <c r="R267" i="2"/>
  <c r="R281" i="2"/>
  <c r="Q281" i="2"/>
  <c r="R224" i="2"/>
  <c r="Q224" i="2"/>
  <c r="R93" i="2"/>
  <c r="Q93" i="2"/>
  <c r="Q188" i="2"/>
  <c r="R188" i="2"/>
  <c r="R161" i="2"/>
  <c r="Q161" i="2"/>
  <c r="Q150" i="2"/>
  <c r="R150" i="2"/>
  <c r="R71" i="2"/>
  <c r="Q71" i="2"/>
  <c r="R247" i="2"/>
  <c r="Q247" i="2"/>
  <c r="Q157" i="2"/>
  <c r="R157" i="2"/>
  <c r="R185" i="2"/>
  <c r="Q185" i="2"/>
  <c r="R165" i="2"/>
  <c r="Q165" i="2"/>
  <c r="Q288" i="2"/>
  <c r="R288" i="2"/>
  <c r="Q275" i="2"/>
  <c r="R275" i="2"/>
  <c r="R121" i="2"/>
  <c r="Q121" i="2"/>
  <c r="Q203" i="2"/>
  <c r="R203" i="2"/>
  <c r="Q258" i="2"/>
  <c r="R258" i="2"/>
  <c r="Q94" i="2"/>
  <c r="R94" i="2"/>
  <c r="Q217" i="2"/>
  <c r="R217" i="2"/>
  <c r="R110" i="2"/>
  <c r="Q110" i="2"/>
  <c r="R172" i="2"/>
  <c r="Q172" i="2"/>
  <c r="R155" i="2"/>
  <c r="Q155" i="2"/>
  <c r="R174" i="2"/>
  <c r="Q174" i="2"/>
  <c r="Q243" i="2"/>
  <c r="R243" i="2"/>
  <c r="R287" i="2"/>
  <c r="Q287" i="2"/>
  <c r="Q226" i="2"/>
  <c r="R226" i="2"/>
  <c r="R244" i="2"/>
  <c r="Q244" i="2"/>
  <c r="Q230" i="2"/>
  <c r="R230" i="2"/>
  <c r="R88" i="2"/>
  <c r="Q88" i="2"/>
  <c r="Q216" i="2"/>
  <c r="R216" i="2"/>
  <c r="R148" i="2"/>
  <c r="Q148" i="2"/>
  <c r="R75" i="2"/>
  <c r="Q75" i="2"/>
  <c r="R204" i="2"/>
  <c r="Q204" i="2"/>
  <c r="Q187" i="2"/>
  <c r="R187" i="2"/>
  <c r="R96" i="2"/>
  <c r="Q96" i="2"/>
  <c r="Q111" i="2"/>
  <c r="R111" i="2"/>
  <c r="Q139" i="2"/>
  <c r="R139" i="2"/>
  <c r="Q248" i="2"/>
  <c r="R248" i="2"/>
  <c r="Q261" i="2"/>
  <c r="R261" i="2"/>
  <c r="R191" i="2"/>
  <c r="Q191" i="2"/>
  <c r="Q89" i="2"/>
  <c r="R89" i="2"/>
  <c r="Q118" i="2"/>
  <c r="R118" i="2"/>
  <c r="R178" i="2"/>
  <c r="Q178" i="2"/>
  <c r="R194" i="2"/>
  <c r="Q194" i="2"/>
  <c r="R215" i="2"/>
  <c r="Q215" i="2"/>
  <c r="Q95" i="2"/>
  <c r="R95" i="2"/>
  <c r="Q143" i="2"/>
  <c r="R143" i="2"/>
  <c r="Q242" i="2"/>
  <c r="R242" i="2"/>
  <c r="Q146" i="2"/>
  <c r="R146" i="2"/>
  <c r="R70" i="2"/>
  <c r="Q70" i="2"/>
  <c r="R130" i="2"/>
  <c r="Q130" i="2"/>
  <c r="R102" i="2"/>
  <c r="Q102" i="2"/>
  <c r="Q108" i="2"/>
  <c r="R108" i="2"/>
  <c r="R81" i="2"/>
  <c r="Q81" i="2"/>
  <c r="Q131" i="2"/>
  <c r="R131" i="2"/>
  <c r="Q240" i="2"/>
  <c r="R240" i="2"/>
  <c r="R241" i="2"/>
  <c r="Q241" i="2"/>
  <c r="R182" i="2"/>
  <c r="Q182" i="2"/>
  <c r="Q87" i="2"/>
  <c r="R87" i="2"/>
  <c r="R98" i="2"/>
  <c r="Q98" i="2"/>
  <c r="R222" i="2"/>
  <c r="Q222" i="2"/>
  <c r="Q282" i="2"/>
  <c r="R282" i="2"/>
  <c r="R214" i="2"/>
  <c r="Q214" i="2"/>
  <c r="Q147" i="2"/>
  <c r="R147" i="2"/>
  <c r="Q271" i="2"/>
  <c r="R271" i="2"/>
  <c r="R198" i="2"/>
  <c r="Q198" i="2"/>
  <c r="Q233" i="2"/>
  <c r="R233" i="2"/>
  <c r="R186" i="2"/>
  <c r="Q186" i="2"/>
  <c r="R270" i="2"/>
  <c r="Q270" i="2"/>
  <c r="Q245" i="2"/>
  <c r="R245" i="2"/>
  <c r="R100" i="2"/>
  <c r="Q100" i="2"/>
  <c r="Q228" i="2"/>
  <c r="R228" i="2"/>
  <c r="R123" i="2"/>
  <c r="Q123" i="2"/>
  <c r="R135" i="2"/>
  <c r="Q135" i="2"/>
  <c r="R251" i="2"/>
  <c r="Q251" i="2"/>
  <c r="Q92" i="2"/>
  <c r="R92" i="2"/>
  <c r="Q254" i="2"/>
  <c r="R254" i="2"/>
  <c r="Q115" i="2"/>
  <c r="R115" i="2"/>
  <c r="R207" i="2"/>
  <c r="Q207" i="2"/>
  <c r="Q144" i="2"/>
  <c r="R144" i="2"/>
  <c r="Q253" i="2"/>
  <c r="R253" i="2"/>
  <c r="Q259" i="2"/>
  <c r="R259" i="2"/>
  <c r="R283" i="2"/>
  <c r="Q283" i="2"/>
  <c r="Q235" i="2"/>
  <c r="R235" i="2"/>
  <c r="R234" i="2"/>
  <c r="Q234" i="2"/>
  <c r="R168" i="2"/>
  <c r="Q168" i="2"/>
  <c r="R145" i="2"/>
  <c r="Q145" i="2"/>
  <c r="Q82" i="2"/>
  <c r="R82" i="2"/>
  <c r="Q124" i="2"/>
  <c r="R124" i="2"/>
  <c r="R152" i="2"/>
  <c r="Q152" i="2"/>
  <c r="Q273" i="2"/>
  <c r="R273" i="2"/>
  <c r="R190" i="2"/>
  <c r="Q190" i="2"/>
  <c r="Q101" i="2"/>
  <c r="R101" i="2"/>
  <c r="Q220" i="2"/>
  <c r="R220" i="2"/>
  <c r="R211" i="2"/>
  <c r="Q211" i="2"/>
  <c r="R225" i="2"/>
  <c r="Q225" i="2"/>
  <c r="R263" i="2"/>
  <c r="Q263" i="2"/>
  <c r="Q236" i="2"/>
  <c r="R236" i="2"/>
  <c r="R201" i="2"/>
  <c r="Q201" i="2"/>
  <c r="R219" i="2"/>
  <c r="Q219" i="2"/>
  <c r="R170" i="2"/>
  <c r="Q170" i="2"/>
  <c r="Q292" i="2"/>
  <c r="R292" i="2"/>
  <c r="R266" i="2"/>
  <c r="Q266" i="2"/>
  <c r="R151" i="2"/>
  <c r="Q151" i="2"/>
  <c r="R197" i="2"/>
  <c r="Q197" i="2"/>
  <c r="R134" i="2"/>
  <c r="Q134" i="2"/>
  <c r="R231" i="2"/>
  <c r="Q231" i="2"/>
  <c r="Q140" i="2"/>
  <c r="R140" i="2"/>
  <c r="Q181" i="2"/>
  <c r="R181" i="2"/>
  <c r="R278" i="2"/>
  <c r="Q278" i="2"/>
  <c r="Q268" i="2"/>
  <c r="R268" i="2"/>
  <c r="R141" i="2"/>
  <c r="Q141" i="2"/>
  <c r="R205" i="2"/>
  <c r="Q205" i="2"/>
  <c r="Q125" i="2"/>
  <c r="R125" i="2"/>
  <c r="R285" i="2"/>
  <c r="Q285" i="2"/>
  <c r="Q192" i="2"/>
  <c r="R192" i="2"/>
  <c r="Q289" i="2"/>
  <c r="R289" i="2"/>
  <c r="R223" i="2"/>
  <c r="Q223" i="2"/>
  <c r="R274" i="2"/>
  <c r="Q274" i="2"/>
  <c r="R117" i="2"/>
  <c r="Q117" i="2"/>
  <c r="R218" i="2"/>
  <c r="Q218" i="2"/>
  <c r="Q171" i="2"/>
  <c r="R171" i="2"/>
  <c r="Q114" i="2"/>
  <c r="R114" i="2"/>
  <c r="Q142" i="2"/>
  <c r="R142" i="2"/>
  <c r="R99" i="2"/>
  <c r="Q99" i="2"/>
  <c r="R128" i="2"/>
  <c r="Q128" i="2"/>
  <c r="R206" i="2"/>
  <c r="Q206" i="2"/>
  <c r="R76" i="2"/>
  <c r="Q76" i="2"/>
  <c r="R164" i="2"/>
  <c r="Q164" i="2"/>
  <c r="Q119" i="2"/>
  <c r="R119" i="2"/>
  <c r="Q97" i="2"/>
  <c r="R97" i="2"/>
  <c r="R183" i="2"/>
  <c r="Q183" i="2"/>
  <c r="R104" i="2"/>
  <c r="Q104" i="2"/>
  <c r="R199" i="2"/>
  <c r="Q199" i="2"/>
  <c r="R195" i="2"/>
  <c r="Q195" i="2"/>
  <c r="R272" i="2"/>
  <c r="Q272" i="2"/>
  <c r="Q295" i="2"/>
  <c r="R295" i="2"/>
  <c r="R79" i="2"/>
  <c r="Q79" i="2"/>
  <c r="Q103" i="2"/>
  <c r="R103" i="2"/>
  <c r="Q74" i="2"/>
  <c r="R74" i="2"/>
  <c r="R126" i="2"/>
  <c r="Q126" i="2"/>
  <c r="R138" i="2"/>
  <c r="Q138" i="2"/>
  <c r="R252" i="2"/>
  <c r="Q252" i="2"/>
  <c r="Q106" i="2"/>
  <c r="R106" i="2"/>
  <c r="Q167" i="2"/>
  <c r="R167" i="2"/>
  <c r="R129" i="2"/>
  <c r="Q129" i="2"/>
  <c r="R246" i="2"/>
  <c r="Q246" i="2"/>
  <c r="Q184" i="2"/>
  <c r="R184" i="2"/>
  <c r="Q291" i="2"/>
  <c r="R291" i="2"/>
  <c r="R116" i="2"/>
  <c r="Q116" i="2"/>
  <c r="R120" i="2"/>
  <c r="Q120" i="2"/>
  <c r="Q163" i="2"/>
  <c r="R163" i="2"/>
  <c r="R112" i="2"/>
  <c r="Q112" i="2"/>
  <c r="R160" i="2"/>
  <c r="Q160" i="2"/>
  <c r="R297" i="2"/>
  <c r="Q297" i="2"/>
  <c r="R137" i="2"/>
  <c r="Q137" i="2"/>
  <c r="Q232" i="2"/>
  <c r="R232" i="2"/>
  <c r="R90" i="2"/>
  <c r="Q90" i="2"/>
  <c r="R154" i="2"/>
  <c r="Q154" i="2"/>
  <c r="R286" i="2"/>
  <c r="Q286" i="2"/>
  <c r="R175" i="2"/>
  <c r="Q175" i="2"/>
  <c r="R250" i="2"/>
  <c r="Q250" i="2"/>
  <c r="Q264" i="2"/>
  <c r="R264" i="2"/>
  <c r="Q166" i="2"/>
  <c r="R166" i="2"/>
  <c r="R176" i="2"/>
  <c r="Q176" i="2"/>
  <c r="R269" i="2"/>
  <c r="Q269" i="2"/>
  <c r="Q237" i="2"/>
  <c r="R237" i="2"/>
  <c r="R107" i="2"/>
  <c r="Q107" i="2"/>
  <c r="Q262" i="2"/>
  <c r="R262" i="2"/>
  <c r="R229" i="2"/>
  <c r="Q229" i="2"/>
  <c r="R276" i="2"/>
  <c r="Q276" i="2"/>
  <c r="Q73" i="2"/>
  <c r="R73" i="2"/>
  <c r="R238" i="2"/>
  <c r="Q238" i="2"/>
  <c r="R180" i="2"/>
  <c r="Q180" i="2"/>
  <c r="Q212" i="2"/>
  <c r="R212" i="2"/>
  <c r="Q77" i="2"/>
  <c r="R77" i="2"/>
  <c r="Q290" i="2"/>
  <c r="R290" i="2"/>
  <c r="R133" i="2"/>
  <c r="Q133" i="2"/>
  <c r="R122" i="2"/>
  <c r="Q122" i="2"/>
  <c r="Q109" i="2"/>
  <c r="R109" i="2"/>
  <c r="R213" i="2"/>
  <c r="Q213" i="2"/>
  <c r="Q284" i="2"/>
  <c r="R284" i="2"/>
  <c r="Q293" i="2"/>
  <c r="R293" i="2"/>
  <c r="R169" i="2"/>
  <c r="Q169" i="2"/>
  <c r="Q196" i="2"/>
  <c r="R196" i="2"/>
  <c r="Q91" i="2"/>
  <c r="R91" i="2"/>
  <c r="Q85" i="2"/>
  <c r="R85" i="2"/>
  <c r="R202" i="2"/>
  <c r="Q202" i="2"/>
  <c r="Q177" i="2"/>
  <c r="R177" i="2"/>
  <c r="R221" i="2"/>
  <c r="Q221" i="2"/>
  <c r="Q200" i="2"/>
  <c r="R200" i="2"/>
  <c r="Q193" i="2"/>
  <c r="R193" i="2"/>
  <c r="R113" i="2"/>
  <c r="Q113" i="2"/>
  <c r="Q227" i="2"/>
  <c r="R227" i="2"/>
  <c r="Q294" i="2"/>
  <c r="R294" i="2"/>
  <c r="R80" i="2"/>
  <c r="Q80" i="2"/>
  <c r="R257" i="2"/>
  <c r="Q257" i="2"/>
  <c r="Q83" i="2"/>
  <c r="R83" i="2"/>
  <c r="Q173" i="2"/>
  <c r="R173" i="2"/>
  <c r="Q156" i="2"/>
  <c r="R156" i="2"/>
  <c r="R280" i="2"/>
  <c r="Q280" i="2"/>
  <c r="R210" i="2"/>
  <c r="Q210" i="2"/>
  <c r="R249" i="2"/>
  <c r="Q249" i="2"/>
</calcChain>
</file>

<file path=xl/sharedStrings.xml><?xml version="1.0" encoding="utf-8"?>
<sst xmlns="http://schemas.openxmlformats.org/spreadsheetml/2006/main" count="1037" uniqueCount="290">
  <si>
    <t>Peak &amp; Energy Report</t>
  </si>
  <si>
    <t>Variable</t>
  </si>
  <si>
    <t>Units</t>
  </si>
  <si>
    <t>Definitions</t>
  </si>
  <si>
    <t>MW</t>
  </si>
  <si>
    <t>Maximum Hourly MW in Month</t>
  </si>
  <si>
    <t>Month</t>
  </si>
  <si>
    <t>nCDD</t>
  </si>
  <si>
    <t>nHDD</t>
  </si>
  <si>
    <t>Hour Ending</t>
  </si>
  <si>
    <t>Hour Ending of Integrated Hourly Peak</t>
  </si>
  <si>
    <t>JAN</t>
  </si>
  <si>
    <t>Date of Day</t>
  </si>
  <si>
    <t>Date of Monthly Peak Day</t>
  </si>
  <si>
    <t>FEB</t>
  </si>
  <si>
    <t>Temp</t>
  </si>
  <si>
    <t>DegreesF</t>
  </si>
  <si>
    <t>8-city Weighted Dry Bulb Temp at Peak hour</t>
  </si>
  <si>
    <t>MAR</t>
  </si>
  <si>
    <t>8-city Weighted Dew Point Temp at Peak hour</t>
  </si>
  <si>
    <t>APR</t>
  </si>
  <si>
    <t>NEL</t>
  </si>
  <si>
    <t>GWh</t>
  </si>
  <si>
    <t>MAY</t>
  </si>
  <si>
    <t>CDD</t>
  </si>
  <si>
    <t>JUN</t>
  </si>
  <si>
    <t>HDD</t>
  </si>
  <si>
    <t>Monthly Heating Degree Days, Base 65F</t>
  </si>
  <si>
    <t>JUL</t>
  </si>
  <si>
    <t>AUG</t>
  </si>
  <si>
    <t>Normal Monthly Heating Degree Days, Base 65F</t>
  </si>
  <si>
    <t>SEP</t>
  </si>
  <si>
    <t>OCT</t>
  </si>
  <si>
    <t>NOV</t>
  </si>
  <si>
    <t>DEC</t>
  </si>
  <si>
    <t>Adjustment to Normalize for Non-Holiday Weekdays</t>
  </si>
  <si>
    <t>This report reflects the 90-day resettlement of ISO NE Control Area loads.</t>
  </si>
  <si>
    <t>Data is subject to change on subsequent updates.</t>
  </si>
  <si>
    <t>Normalized Energy is adjusted for weather, leap year and non-holiday weekdays.</t>
  </si>
  <si>
    <t>Monthly</t>
  </si>
  <si>
    <t>Prior Year</t>
  </si>
  <si>
    <t>Pct Chg</t>
  </si>
  <si>
    <t>Y-T-D</t>
  </si>
  <si>
    <t>12 Mo</t>
  </si>
  <si>
    <t>Weather</t>
  </si>
  <si>
    <t xml:space="preserve">12 Month </t>
  </si>
  <si>
    <t xml:space="preserve">Leap </t>
  </si>
  <si>
    <t>Year</t>
  </si>
  <si>
    <t xml:space="preserve"> NEL (GWh)</t>
  </si>
  <si>
    <t>Rolling</t>
  </si>
  <si>
    <t>12-Mo Roll</t>
  </si>
  <si>
    <t>Peak</t>
  </si>
  <si>
    <t>Normalized</t>
  </si>
  <si>
    <t>Normal</t>
  </si>
  <si>
    <t>(GWh)</t>
  </si>
  <si>
    <t>Prior Yr</t>
  </si>
  <si>
    <t>Date</t>
  </si>
  <si>
    <t>Hour</t>
  </si>
  <si>
    <t>Normal GWh</t>
  </si>
  <si>
    <t>adj</t>
  </si>
  <si>
    <t>n/a</t>
  </si>
  <si>
    <t>Peak MW</t>
  </si>
  <si>
    <t>Peak Hour</t>
  </si>
  <si>
    <t xml:space="preserve">                                                            Normals          </t>
  </si>
  <si>
    <t>Normal Monthly THI Cooling Degree Days, Base 65F</t>
  </si>
  <si>
    <t>Energy and Peak values have not been reconstituted for OP4 events, if any.</t>
  </si>
  <si>
    <t>Actual NEL</t>
  </si>
  <si>
    <t>Remarks</t>
  </si>
  <si>
    <t>Monthly THI Cooling Degree Days, Base 65F</t>
  </si>
  <si>
    <t>Data recast from JAN 2000 to reflect change in normalization methodology (2008).</t>
  </si>
  <si>
    <t>tCDD</t>
  </si>
  <si>
    <t xml:space="preserve">Adj. </t>
  </si>
  <si>
    <t>Pk</t>
  </si>
  <si>
    <t>DPt</t>
  </si>
  <si>
    <t>Total</t>
  </si>
  <si>
    <t>Adjmnt</t>
  </si>
  <si>
    <t>Wdys</t>
  </si>
  <si>
    <t>Weather Adjmnt</t>
  </si>
  <si>
    <t>Pk Date</t>
  </si>
  <si>
    <t>Pk Temp</t>
  </si>
  <si>
    <t>Adjmnts</t>
  </si>
  <si>
    <t xml:space="preserve">Sum of Weather and Calendar Adjustments </t>
  </si>
  <si>
    <t>Leap Yr Adj</t>
  </si>
  <si>
    <t xml:space="preserve">Actual "Net Energy for Load" </t>
  </si>
  <si>
    <t>Normalized NEL</t>
  </si>
  <si>
    <t>Actual NEL Adjusted for Weather &amp; Calendar factors</t>
  </si>
  <si>
    <t>Total Adjmnts</t>
  </si>
  <si>
    <t>Non-Hol</t>
  </si>
  <si>
    <t>Weekdays</t>
  </si>
  <si>
    <t>Weather Adjustment from Actual to Normalized Energy</t>
  </si>
  <si>
    <t xml:space="preserve">Adjustment to Normalize for Leap Year </t>
  </si>
  <si>
    <t>NonH-</t>
  </si>
  <si>
    <t>NonH Wdys Adj</t>
  </si>
  <si>
    <t>Notes:</t>
  </si>
  <si>
    <t>Pk DPt</t>
  </si>
  <si>
    <t>Revised 5/7/10</t>
  </si>
  <si>
    <t>Revised 1/20/11</t>
  </si>
  <si>
    <t>Revised 2/8/11</t>
  </si>
  <si>
    <t>Revised 3/7/11</t>
  </si>
  <si>
    <t>Revised 4/7/11</t>
  </si>
  <si>
    <t>Normalized Energy adjusted for Hurricane Irene outages</t>
  </si>
  <si>
    <t>Normalized Energy adjusted for Snow Storm outages</t>
  </si>
  <si>
    <t>Revised 12/7/11</t>
  </si>
  <si>
    <t>Revised 1/6/12</t>
  </si>
  <si>
    <t>Revised 5/3/12</t>
  </si>
  <si>
    <t>Revised 9/10/12</t>
  </si>
  <si>
    <t>Revised 10/5/12</t>
  </si>
  <si>
    <t>THI is the "Temperature Humidity Index" based on (0.5 * Dry Bulb Temp  +  0.3 * DewPt  +  15)</t>
  </si>
  <si>
    <t>Normalized Energy adjusted for Hurricane Sandy outages.</t>
  </si>
  <si>
    <t>Revised 11/9/12</t>
  </si>
  <si>
    <t>Revised 12/7/12</t>
  </si>
  <si>
    <t>Revised 1/8/13</t>
  </si>
  <si>
    <t>February HDD normals during a Leap Year = 1046.</t>
  </si>
  <si>
    <t>Revised 4/8/13</t>
  </si>
  <si>
    <t>Revised 7/9/12</t>
  </si>
  <si>
    <t>Normalized Energy adjusted for Leap Day</t>
  </si>
  <si>
    <t>Revisions</t>
  </si>
  <si>
    <t>Revised 5/7/13</t>
  </si>
  <si>
    <t>Revised 7/8/13</t>
  </si>
  <si>
    <t>Revised 8/7/13</t>
  </si>
  <si>
    <t>Revised 9/6/13</t>
  </si>
  <si>
    <t>Revised 10/7/13</t>
  </si>
  <si>
    <t>Revised 11/13/13</t>
  </si>
  <si>
    <t>Revised 12/09/13</t>
  </si>
  <si>
    <t>Revised 1/08/14</t>
  </si>
  <si>
    <t>Revised 2/11/14</t>
  </si>
  <si>
    <t>Revised 3/21/14</t>
  </si>
  <si>
    <t>Revised 3/7/14</t>
  </si>
  <si>
    <t>Revised 5/6/14</t>
  </si>
  <si>
    <t>Revised 6/9/14</t>
  </si>
  <si>
    <t>Revised 7/7/14</t>
  </si>
  <si>
    <t>Revised 8/11/14</t>
  </si>
  <si>
    <t>Revised 9/08/14</t>
  </si>
  <si>
    <t>Revised 11/12/14</t>
  </si>
  <si>
    <t>Revised 12/09/14</t>
  </si>
  <si>
    <t>Revised 2/12/15</t>
  </si>
  <si>
    <t>Revised 2/06/15</t>
  </si>
  <si>
    <t>Revised 3/09/15</t>
  </si>
  <si>
    <t>Revised 4/09/15</t>
  </si>
  <si>
    <t>Revised 5/8/15</t>
  </si>
  <si>
    <t>Revised 6/9/15</t>
  </si>
  <si>
    <t>Revised 7/13/15</t>
  </si>
  <si>
    <t>Revised 8/10/15</t>
  </si>
  <si>
    <t>Revised 9/8/15</t>
  </si>
  <si>
    <t>Revised 10/7/15</t>
  </si>
  <si>
    <t>Revised 11/09/15</t>
  </si>
  <si>
    <t>Revised 12/08/15</t>
  </si>
  <si>
    <t>Revised 03/22/16</t>
  </si>
  <si>
    <t>Revised 04/08/16</t>
  </si>
  <si>
    <t>Normalized Energy adjusted for Leap Day; New Normals for 2016</t>
  </si>
  <si>
    <t xml:space="preserve">Degree Day Normals, based on 1996-2015, updated April 2016. </t>
  </si>
  <si>
    <t>Revised 6/08/16</t>
  </si>
  <si>
    <t>Revised 6/12/16</t>
  </si>
  <si>
    <t>ISO New England</t>
  </si>
  <si>
    <t>ISO-NE Public</t>
  </si>
  <si>
    <t>ISO-NE PUBLIC</t>
  </si>
  <si>
    <t>Revised 07/13/16</t>
  </si>
  <si>
    <t>Revised 8/24/16</t>
  </si>
  <si>
    <t>Revised 9/14/16</t>
  </si>
  <si>
    <t>Revised 9/21/16</t>
  </si>
  <si>
    <t>Revised 10/26/16</t>
  </si>
  <si>
    <t>Revised 11/23/16</t>
  </si>
  <si>
    <t>Revised 02/24/17</t>
  </si>
  <si>
    <t>Revised 03/23/17</t>
  </si>
  <si>
    <t>Revised 04/03/17</t>
  </si>
  <si>
    <t>Revised 04/28/17</t>
  </si>
  <si>
    <t>Revised 05/24/17</t>
  </si>
  <si>
    <t>Revised 06/23/17</t>
  </si>
  <si>
    <t>(1,046 LY)</t>
  </si>
  <si>
    <t>Revised 08/04/17</t>
  </si>
  <si>
    <t>Revised 09/28/17</t>
  </si>
  <si>
    <t>Revised 10/27/17</t>
  </si>
  <si>
    <t>Revised 12/28/17</t>
  </si>
  <si>
    <t>Revised 01/30/18</t>
  </si>
  <si>
    <t>Revised 02/23/18</t>
  </si>
  <si>
    <t>Revised 04/03/18</t>
  </si>
  <si>
    <t>Revised 04/30/18</t>
  </si>
  <si>
    <t>Revised 06/04/18</t>
  </si>
  <si>
    <t>Revised 05/02/18</t>
  </si>
  <si>
    <t>Revised 06/28/18</t>
  </si>
  <si>
    <t>Revised 07/26/18</t>
  </si>
  <si>
    <t>Revised 10/05/18</t>
  </si>
  <si>
    <t>Revised 10/09/18</t>
  </si>
  <si>
    <t>Revised 11/16/18</t>
  </si>
  <si>
    <t>Actual energy includes 1.9 GWh PRD</t>
  </si>
  <si>
    <t>Revised 12/04/18</t>
  </si>
  <si>
    <t>Actual energy includes 5.1 GWh PRD</t>
  </si>
  <si>
    <t>Revised 01/03/19</t>
  </si>
  <si>
    <t>Actual energy includes 4.6 GWh PRD</t>
  </si>
  <si>
    <t>Actual energy includes 2.6 GWh PRD</t>
  </si>
  <si>
    <t>Actual energy includes 3.7 GWh PRD</t>
  </si>
  <si>
    <t>Revised 02/01/19</t>
  </si>
  <si>
    <t>Revised 03/19/19</t>
  </si>
  <si>
    <t>Actual energy includes 3.1 GWh PRD</t>
  </si>
  <si>
    <t>Actual energy includes 0.9 GWh PRD</t>
  </si>
  <si>
    <t>Actual energy includes 4.4 GWh PRD</t>
  </si>
  <si>
    <t>Revised 04/02/19</t>
  </si>
  <si>
    <t>Coefficients for Energy Normalization Model updated January 2019.</t>
  </si>
  <si>
    <t>Revised 05/14/19</t>
  </si>
  <si>
    <t>Actual energy includes 2.4 GWh PRD</t>
  </si>
  <si>
    <t>Revised 6/21/2019</t>
  </si>
  <si>
    <t>Revised 7/18/2019</t>
  </si>
  <si>
    <t>Actual energy includes 1.4 GWh PRD</t>
  </si>
  <si>
    <t>Revised 8/21/2019</t>
  </si>
  <si>
    <t>Actual energy includes 1.6 GWh PRD</t>
  </si>
  <si>
    <t>Actual energy includes 0.4 GWh PRD</t>
  </si>
  <si>
    <t>Actual energy includes 2.1 GWh PRD</t>
  </si>
  <si>
    <t>Revised 10/11/2019</t>
  </si>
  <si>
    <t>Revised 11/19/2019</t>
  </si>
  <si>
    <t>Actual energy includes 1.5 GWh PRD</t>
  </si>
  <si>
    <t>Actual energy includes 5.4 GWh PRD</t>
  </si>
  <si>
    <t>Revised 12/27/2019</t>
  </si>
  <si>
    <t>Actual energy includes 3.6 GWh PRD</t>
  </si>
  <si>
    <t>Actual energy includes 3.2 GWh PRD</t>
  </si>
  <si>
    <t>Actual energy includes 0.7 GWh PRD</t>
  </si>
  <si>
    <t>Revised 3/11/2020</t>
  </si>
  <si>
    <t>Actual energy includes 0.2 GWh PRD</t>
  </si>
  <si>
    <t>Actual energy includes 0.3 GWh PRD</t>
  </si>
  <si>
    <t>Revised 5/16/2020</t>
  </si>
  <si>
    <t>Revised 7/13/2020</t>
  </si>
  <si>
    <t>Revised 8/11/2020</t>
  </si>
  <si>
    <t>Actual energy includes 0.1 GWh PRD</t>
  </si>
  <si>
    <t>Revised 9/22/2020</t>
  </si>
  <si>
    <t>Actual energy includes 1.8 GWh PRD</t>
  </si>
  <si>
    <t>Revised 10/16/2020</t>
  </si>
  <si>
    <t>Actual energy includes 0.8 GWh PRD</t>
  </si>
  <si>
    <t>Revised 12/14/2020</t>
  </si>
  <si>
    <t>Revised 12/14/2021</t>
  </si>
  <si>
    <t>Revised 1/13/2021</t>
  </si>
  <si>
    <t>Actual energy includes 2.3 GWh PRD</t>
  </si>
  <si>
    <t>Actual energy includes 3.4 GWh PRD</t>
  </si>
  <si>
    <t>Revised 2/23/2021</t>
  </si>
  <si>
    <t>Actual energy includes 0.6 GWh PRD</t>
  </si>
  <si>
    <t>Revised 5/13/2021</t>
  </si>
  <si>
    <t>Actual energy includes 1.1 GWh PRD</t>
  </si>
  <si>
    <t>Actual energy includes 3.9 GWh PRD</t>
  </si>
  <si>
    <t>Actual energy includes 3.3 GWh PRD</t>
  </si>
  <si>
    <t>Revised 7/15/2021</t>
  </si>
  <si>
    <t>Revised 8/16/2021</t>
  </si>
  <si>
    <t>Actual energy includes 4.0 GWh PRD</t>
  </si>
  <si>
    <t>Revised 9/17/2021</t>
  </si>
  <si>
    <t>Actual energy includes 3.8 GWh PRD</t>
  </si>
  <si>
    <t>Revised 10/20/2021</t>
  </si>
  <si>
    <t>Revised 11/22/2021</t>
  </si>
  <si>
    <t>Actual energy includes 2.5 GWh PRD</t>
  </si>
  <si>
    <t>Revised 12/20/2021</t>
  </si>
  <si>
    <t>Actual energy includes 13.3 GWh PRD</t>
  </si>
  <si>
    <t>Revised 2/8/2022</t>
  </si>
  <si>
    <t>Revised 1/13/2022</t>
  </si>
  <si>
    <t>Actual energy includes 5.7 GWh PRD</t>
  </si>
  <si>
    <t>Actual energy includes 2.8 GWh PRD</t>
  </si>
  <si>
    <t>Revised 3/22/2022</t>
  </si>
  <si>
    <t>Revised 4/19/2022</t>
  </si>
  <si>
    <t>Revised 5/18/2022</t>
  </si>
  <si>
    <t>Revised 6/23/2022</t>
  </si>
  <si>
    <t>Actual energy includes 6.3 GWh PRD</t>
  </si>
  <si>
    <t>Revised 9/13/2022</t>
  </si>
  <si>
    <t>Revised 8/19/2022</t>
  </si>
  <si>
    <t>Revised 7/19/2022</t>
  </si>
  <si>
    <t>SEPT</t>
  </si>
  <si>
    <t>Revised 10/21/2022</t>
  </si>
  <si>
    <t>Revised 11/19/2022</t>
  </si>
  <si>
    <t>Actual energy includes 1.7 GWh PRD</t>
  </si>
  <si>
    <t>Actual energy includes 4.7 GWh PRD</t>
  </si>
  <si>
    <t>Revised 12/20/2022</t>
  </si>
  <si>
    <t>Revised 1/12/2023</t>
  </si>
  <si>
    <t>Revised 2/21/2023</t>
  </si>
  <si>
    <t>Actual energy includes 3.0 GWh PRD</t>
  </si>
  <si>
    <t>Revised 3/20/2023</t>
  </si>
  <si>
    <t>Revised 4/20/2023</t>
  </si>
  <si>
    <t>Revised 5/22/2023</t>
  </si>
  <si>
    <t>Actual energy includes 2.9 GWh PRD</t>
  </si>
  <si>
    <t>Revised 6/20/2023</t>
  </si>
  <si>
    <t>Revised 9/18/2023</t>
  </si>
  <si>
    <t>Revised 8/22/2023</t>
  </si>
  <si>
    <t>Revised 7/7/2023</t>
  </si>
  <si>
    <t>Actual energy includes 2.2 GWh PRD</t>
  </si>
  <si>
    <t>Revised 11/20/2023</t>
  </si>
  <si>
    <t>Revised 10/21/2023</t>
  </si>
  <si>
    <t>Actual energy includes 0.5 GWh PRD</t>
  </si>
  <si>
    <t>Revised 12/20/2023</t>
  </si>
  <si>
    <t>Actual energy includes 1.2 GWh PRD</t>
  </si>
  <si>
    <t>Revised 1/23/2024</t>
  </si>
  <si>
    <t>Revised 2/23/2024</t>
  </si>
  <si>
    <t>Revised 3/18/2024</t>
  </si>
  <si>
    <t>Revised 4/19/2024</t>
  </si>
  <si>
    <t>Actual energy includes 0.0 GWh PRD</t>
  </si>
  <si>
    <t>Revised 5/17/2024</t>
  </si>
  <si>
    <t>Revised 6/23/2024</t>
  </si>
  <si>
    <t>Revised 7/22/2024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</si>
</sst>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0"/>
    <numFmt numFmtId="165" formatCode="0.0%"/>
    <numFmt numFmtId="166" formatCode="0.0"/>
    <numFmt numFmtId="167" formatCode="#,##0;\-#,##0"/>
    <numFmt numFmtId="168" formatCode="0.0000"/>
  </numFmts>
  <fonts count="26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b/>
      <sz val="10"/>
      <name val="MS Sans Serif"/>
      <family val="2"/>
    </font>
    <font>
      <sz val="10"/>
      <name val="MS Sans Serif"/>
      <family val="2"/>
    </font>
    <font>
      <b/>
      <sz val="9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u/>
      <sz val="9"/>
      <color rgb="FFC0000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i/>
      <sz val="11"/>
      <name val="Calibri"/>
      <family val="2"/>
      <scheme val="minor"/>
    </font>
    <font>
      <sz val="10"/>
      <name val="Calibri"/>
      <family val="2"/>
      <scheme val="minor"/>
    </font>
    <font>
      <b/>
      <u/>
      <sz val="9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Border="1"/>
    <xf numFmtId="4" fontId="2" fillId="2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/>
    <xf numFmtId="0" fontId="2" fillId="2" borderId="2" xfId="0" applyFont="1" applyFill="1" applyBorder="1" applyAlignment="1">
      <alignment horizontal="center" vertical="center"/>
    </xf>
    <xf numFmtId="0" fontId="2" fillId="0" borderId="0" xfId="0" quotePrefix="1" applyFont="1" applyAlignment="1">
      <alignment horizontal="center"/>
    </xf>
    <xf numFmtId="0" fontId="4" fillId="0" borderId="0" xfId="0" applyFont="1"/>
    <xf numFmtId="0" fontId="2" fillId="0" borderId="0" xfId="0" applyFont="1" applyFill="1" applyBorder="1" applyAlignment="1">
      <alignment horizontal="left" vertical="center"/>
    </xf>
    <xf numFmtId="0" fontId="2" fillId="0" borderId="0" xfId="0" applyFont="1"/>
    <xf numFmtId="0" fontId="2" fillId="0" borderId="0" xfId="0" applyFont="1" applyFill="1" applyBorder="1"/>
    <xf numFmtId="4" fontId="8" fillId="3" borderId="3" xfId="0" applyNumberFormat="1" applyFont="1" applyFill="1" applyBorder="1" applyAlignment="1">
      <alignment horizontal="center"/>
    </xf>
    <xf numFmtId="4" fontId="8" fillId="3" borderId="4" xfId="0" applyNumberFormat="1" applyFont="1" applyFill="1" applyBorder="1" applyAlignment="1">
      <alignment horizontal="center"/>
    </xf>
    <xf numFmtId="4" fontId="8" fillId="3" borderId="5" xfId="0" applyNumberFormat="1" applyFont="1" applyFill="1" applyBorder="1" applyAlignment="1">
      <alignment horizontal="center"/>
    </xf>
    <xf numFmtId="4" fontId="9" fillId="2" borderId="2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1" xfId="0" applyFont="1" applyBorder="1"/>
    <xf numFmtId="0" fontId="0" fillId="0" borderId="1" xfId="0" applyBorder="1"/>
    <xf numFmtId="0" fontId="5" fillId="0" borderId="1" xfId="0" applyFont="1" applyBorder="1" applyAlignment="1">
      <alignment horizontal="center"/>
    </xf>
    <xf numFmtId="4" fontId="8" fillId="3" borderId="6" xfId="0" applyNumberFormat="1" applyFont="1" applyFill="1" applyBorder="1" applyAlignment="1">
      <alignment horizontal="center"/>
    </xf>
    <xf numFmtId="4" fontId="8" fillId="3" borderId="7" xfId="0" applyNumberFormat="1" applyFont="1" applyFill="1" applyBorder="1" applyAlignment="1">
      <alignment horizontal="center"/>
    </xf>
    <xf numFmtId="4" fontId="8" fillId="3" borderId="8" xfId="0" applyNumberFormat="1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4" fontId="8" fillId="4" borderId="5" xfId="0" applyNumberFormat="1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4" fontId="8" fillId="6" borderId="3" xfId="0" applyNumberFormat="1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4" fontId="8" fillId="6" borderId="4" xfId="0" applyNumberFormat="1" applyFont="1" applyFill="1" applyBorder="1" applyAlignment="1">
      <alignment horizontal="center"/>
    </xf>
    <xf numFmtId="4" fontId="8" fillId="6" borderId="5" xfId="0" applyNumberFormat="1" applyFont="1" applyFill="1" applyBorder="1" applyAlignment="1">
      <alignment horizontal="center"/>
    </xf>
    <xf numFmtId="0" fontId="0" fillId="5" borderId="2" xfId="0" applyFont="1" applyFill="1" applyBorder="1"/>
    <xf numFmtId="166" fontId="0" fillId="4" borderId="2" xfId="0" applyNumberFormat="1" applyFont="1" applyFill="1" applyBorder="1"/>
    <xf numFmtId="166" fontId="0" fillId="5" borderId="2" xfId="0" applyNumberFormat="1" applyFont="1" applyFill="1" applyBorder="1"/>
    <xf numFmtId="0" fontId="8" fillId="7" borderId="3" xfId="0" applyFont="1" applyFill="1" applyBorder="1" applyAlignment="1">
      <alignment horizontal="center"/>
    </xf>
    <xf numFmtId="4" fontId="8" fillId="7" borderId="3" xfId="0" applyNumberFormat="1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4" fontId="8" fillId="7" borderId="5" xfId="0" applyNumberFormat="1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3" fontId="11" fillId="7" borderId="2" xfId="0" applyNumberFormat="1" applyFont="1" applyFill="1" applyBorder="1"/>
    <xf numFmtId="3" fontId="11" fillId="6" borderId="2" xfId="0" applyNumberFormat="1" applyFont="1" applyFill="1" applyBorder="1"/>
    <xf numFmtId="0" fontId="8" fillId="8" borderId="3" xfId="0" applyFont="1" applyFill="1" applyBorder="1" applyAlignment="1">
      <alignment horizontal="center"/>
    </xf>
    <xf numFmtId="0" fontId="8" fillId="8" borderId="4" xfId="0" applyFont="1" applyFill="1" applyBorder="1" applyAlignment="1">
      <alignment horizontal="center"/>
    </xf>
    <xf numFmtId="0" fontId="8" fillId="8" borderId="5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9" borderId="4" xfId="0" applyFont="1" applyFill="1" applyBorder="1" applyAlignment="1">
      <alignment horizontal="center"/>
    </xf>
    <xf numFmtId="0" fontId="8" fillId="9" borderId="3" xfId="0" applyFont="1" applyFill="1" applyBorder="1" applyAlignment="1">
      <alignment horizontal="center"/>
    </xf>
    <xf numFmtId="4" fontId="8" fillId="9" borderId="5" xfId="0" applyNumberFormat="1" applyFont="1" applyFill="1" applyBorder="1" applyAlignment="1">
      <alignment horizontal="center"/>
    </xf>
    <xf numFmtId="0" fontId="8" fillId="9" borderId="5" xfId="0" applyFont="1" applyFill="1" applyBorder="1" applyAlignment="1">
      <alignment horizontal="center"/>
    </xf>
    <xf numFmtId="0" fontId="0" fillId="9" borderId="2" xfId="0" applyFill="1" applyBorder="1"/>
    <xf numFmtId="3" fontId="0" fillId="9" borderId="2" xfId="0" applyNumberFormat="1" applyFont="1" applyFill="1" applyBorder="1"/>
    <xf numFmtId="0" fontId="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65" fontId="13" fillId="0" borderId="2" xfId="0" applyNumberFormat="1" applyFont="1" applyBorder="1"/>
    <xf numFmtId="3" fontId="13" fillId="0" borderId="2" xfId="0" applyNumberFormat="1" applyFont="1" applyBorder="1"/>
    <xf numFmtId="3" fontId="13" fillId="0" borderId="2" xfId="0" applyNumberFormat="1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0" fillId="10" borderId="2" xfId="0" applyFont="1" applyFill="1" applyBorder="1"/>
    <xf numFmtId="167" fontId="0" fillId="9" borderId="2" xfId="0" applyNumberFormat="1" applyFill="1" applyBorder="1"/>
    <xf numFmtId="3" fontId="11" fillId="6" borderId="5" xfId="0" applyNumberFormat="1" applyFont="1" applyFill="1" applyBorder="1" applyAlignment="1">
      <alignment horizontal="right"/>
    </xf>
    <xf numFmtId="0" fontId="0" fillId="5" borderId="10" xfId="0" applyFont="1" applyFill="1" applyBorder="1" applyAlignment="1">
      <alignment horizontal="right"/>
    </xf>
    <xf numFmtId="1" fontId="0" fillId="10" borderId="5" xfId="0" applyNumberFormat="1" applyFont="1" applyFill="1" applyBorder="1" applyAlignment="1">
      <alignment horizontal="right"/>
    </xf>
    <xf numFmtId="0" fontId="0" fillId="10" borderId="5" xfId="0" applyFont="1" applyFill="1" applyBorder="1" applyAlignment="1">
      <alignment horizontal="right"/>
    </xf>
    <xf numFmtId="3" fontId="11" fillId="6" borderId="5" xfId="0" applyNumberFormat="1" applyFont="1" applyFill="1" applyBorder="1" applyAlignment="1"/>
    <xf numFmtId="0" fontId="0" fillId="10" borderId="5" xfId="0" applyFont="1" applyFill="1" applyBorder="1" applyAlignment="1"/>
    <xf numFmtId="166" fontId="0" fillId="5" borderId="10" xfId="0" applyNumberFormat="1" applyFont="1" applyFill="1" applyBorder="1" applyAlignment="1"/>
    <xf numFmtId="166" fontId="0" fillId="5" borderId="10" xfId="0" applyNumberFormat="1" applyFont="1" applyFill="1" applyBorder="1" applyAlignment="1">
      <alignment horizontal="right"/>
    </xf>
    <xf numFmtId="0" fontId="0" fillId="10" borderId="2" xfId="0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166" fontId="0" fillId="4" borderId="5" xfId="0" applyNumberFormat="1" applyFont="1" applyFill="1" applyBorder="1" applyAlignment="1">
      <alignment horizontal="right"/>
    </xf>
    <xf numFmtId="166" fontId="0" fillId="4" borderId="5" xfId="0" applyNumberFormat="1" applyFont="1" applyFill="1" applyBorder="1" applyAlignment="1"/>
    <xf numFmtId="3" fontId="11" fillId="6" borderId="2" xfId="0" applyNumberFormat="1" applyFont="1" applyFill="1" applyBorder="1" applyAlignment="1">
      <alignment horizontal="right"/>
    </xf>
    <xf numFmtId="3" fontId="11" fillId="3" borderId="2" xfId="0" applyNumberFormat="1" applyFont="1" applyFill="1" applyBorder="1"/>
    <xf numFmtId="0" fontId="0" fillId="0" borderId="2" xfId="0" applyBorder="1"/>
    <xf numFmtId="0" fontId="0" fillId="0" borderId="0" xfId="0" applyAlignment="1">
      <alignment horizontal="left"/>
    </xf>
    <xf numFmtId="0" fontId="14" fillId="0" borderId="0" xfId="0" applyFont="1" applyAlignment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0" borderId="0" xfId="0" applyFont="1"/>
    <xf numFmtId="0" fontId="12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3" fontId="11" fillId="3" borderId="5" xfId="0" applyNumberFormat="1" applyFont="1" applyFill="1" applyBorder="1" applyAlignment="1">
      <alignment horizontal="right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 wrapText="1"/>
    </xf>
    <xf numFmtId="0" fontId="7" fillId="0" borderId="0" xfId="0" applyFont="1"/>
    <xf numFmtId="168" fontId="0" fillId="0" borderId="0" xfId="0" applyNumberFormat="1"/>
    <xf numFmtId="0" fontId="13" fillId="0" borderId="0" xfId="0" applyFont="1"/>
    <xf numFmtId="0" fontId="18" fillId="0" borderId="0" xfId="0" applyFont="1" applyAlignment="1">
      <alignment horizontal="center"/>
    </xf>
    <xf numFmtId="14" fontId="0" fillId="0" borderId="0" xfId="0" applyNumberFormat="1"/>
    <xf numFmtId="3" fontId="0" fillId="0" borderId="0" xfId="0" applyNumberFormat="1" applyAlignment="1">
      <alignment horizontal="left"/>
    </xf>
    <xf numFmtId="0" fontId="15" fillId="0" borderId="0" xfId="0" applyFont="1" applyAlignment="1">
      <alignment horizontal="left"/>
    </xf>
    <xf numFmtId="0" fontId="0" fillId="0" borderId="2" xfId="0" applyFont="1" applyBorder="1" applyAlignment="1">
      <alignment horizontal="center"/>
    </xf>
    <xf numFmtId="167" fontId="0" fillId="9" borderId="2" xfId="0" applyNumberFormat="1" applyFont="1" applyFill="1" applyBorder="1"/>
    <xf numFmtId="0" fontId="0" fillId="9" borderId="2" xfId="0" applyFont="1" applyFill="1" applyBorder="1"/>
    <xf numFmtId="0" fontId="0" fillId="0" borderId="2" xfId="0" applyFont="1" applyBorder="1"/>
    <xf numFmtId="0" fontId="0" fillId="10" borderId="2" xfId="0" applyFont="1" applyFill="1" applyBorder="1" applyAlignment="1">
      <alignment horizontal="center"/>
    </xf>
    <xf numFmtId="0" fontId="0" fillId="0" borderId="0" xfId="0" applyFont="1"/>
    <xf numFmtId="0" fontId="19" fillId="0" borderId="0" xfId="0" applyFont="1" applyAlignment="1">
      <alignment horizontal="left"/>
    </xf>
    <xf numFmtId="0" fontId="20" fillId="0" borderId="2" xfId="0" applyFont="1" applyBorder="1" applyAlignment="1">
      <alignment horizontal="center"/>
    </xf>
    <xf numFmtId="3" fontId="21" fillId="3" borderId="5" xfId="0" applyNumberFormat="1" applyFont="1" applyFill="1" applyBorder="1" applyAlignment="1">
      <alignment horizontal="right"/>
    </xf>
    <xf numFmtId="165" fontId="22" fillId="0" borderId="2" xfId="0" applyNumberFormat="1" applyFont="1" applyBorder="1"/>
    <xf numFmtId="3" fontId="22" fillId="0" borderId="2" xfId="0" applyNumberFormat="1" applyFont="1" applyBorder="1"/>
    <xf numFmtId="3" fontId="21" fillId="6" borderId="5" xfId="0" applyNumberFormat="1" applyFont="1" applyFill="1" applyBorder="1" applyAlignment="1">
      <alignment horizontal="right"/>
    </xf>
    <xf numFmtId="166" fontId="20" fillId="4" borderId="5" xfId="0" applyNumberFormat="1" applyFont="1" applyFill="1" applyBorder="1" applyAlignment="1">
      <alignment horizontal="right"/>
    </xf>
    <xf numFmtId="166" fontId="20" fillId="5" borderId="10" xfId="0" applyNumberFormat="1" applyFont="1" applyFill="1" applyBorder="1" applyAlignment="1">
      <alignment horizontal="right"/>
    </xf>
    <xf numFmtId="3" fontId="20" fillId="9" borderId="2" xfId="0" applyNumberFormat="1" applyFont="1" applyFill="1" applyBorder="1"/>
    <xf numFmtId="167" fontId="20" fillId="9" borderId="2" xfId="0" applyNumberFormat="1" applyFont="1" applyFill="1" applyBorder="1"/>
    <xf numFmtId="0" fontId="20" fillId="9" borderId="2" xfId="0" applyFont="1" applyFill="1" applyBorder="1"/>
    <xf numFmtId="3" fontId="21" fillId="7" borderId="2" xfId="0" applyNumberFormat="1" applyFont="1" applyFill="1" applyBorder="1"/>
    <xf numFmtId="165" fontId="22" fillId="10" borderId="2" xfId="0" applyNumberFormat="1" applyFont="1" applyFill="1" applyBorder="1"/>
    <xf numFmtId="0" fontId="20" fillId="10" borderId="5" xfId="0" applyFont="1" applyFill="1" applyBorder="1" applyAlignment="1">
      <alignment horizontal="right"/>
    </xf>
    <xf numFmtId="0" fontId="20" fillId="0" borderId="2" xfId="0" applyFont="1" applyBorder="1"/>
    <xf numFmtId="0" fontId="20" fillId="10" borderId="2" xfId="0" applyFont="1" applyFill="1" applyBorder="1" applyAlignment="1">
      <alignment horizontal="center"/>
    </xf>
    <xf numFmtId="0" fontId="20" fillId="10" borderId="5" xfId="0" applyFont="1" applyFill="1" applyBorder="1" applyAlignment="1">
      <alignment horizontal="center"/>
    </xf>
    <xf numFmtId="0" fontId="23" fillId="0" borderId="0" xfId="0" applyFont="1" applyAlignment="1">
      <alignment horizontal="left"/>
    </xf>
    <xf numFmtId="0" fontId="20" fillId="0" borderId="0" xfId="0" applyFont="1"/>
    <xf numFmtId="0" fontId="20" fillId="0" borderId="5" xfId="0" applyFont="1" applyBorder="1" applyAlignment="1">
      <alignment horizontal="center"/>
    </xf>
    <xf numFmtId="3" fontId="20" fillId="9" borderId="5" xfId="0" applyNumberFormat="1" applyFont="1" applyFill="1" applyBorder="1"/>
    <xf numFmtId="167" fontId="20" fillId="9" borderId="5" xfId="0" applyNumberFormat="1" applyFont="1" applyFill="1" applyBorder="1"/>
    <xf numFmtId="0" fontId="20" fillId="9" borderId="5" xfId="0" applyFont="1" applyFill="1" applyBorder="1"/>
    <xf numFmtId="3" fontId="21" fillId="7" borderId="5" xfId="0" applyNumberFormat="1" applyFont="1" applyFill="1" applyBorder="1"/>
    <xf numFmtId="0" fontId="20" fillId="0" borderId="5" xfId="0" applyFont="1" applyBorder="1"/>
    <xf numFmtId="0" fontId="24" fillId="0" borderId="0" xfId="0" applyFont="1" applyAlignment="1">
      <alignment horizontal="center"/>
    </xf>
    <xf numFmtId="0" fontId="0" fillId="0" borderId="5" xfId="0" applyFont="1" applyBorder="1" applyAlignment="1">
      <alignment horizontal="center"/>
    </xf>
    <xf numFmtId="3" fontId="0" fillId="9" borderId="5" xfId="0" applyNumberFormat="1" applyFont="1" applyFill="1" applyBorder="1"/>
    <xf numFmtId="167" fontId="0" fillId="9" borderId="5" xfId="0" applyNumberFormat="1" applyFont="1" applyFill="1" applyBorder="1"/>
    <xf numFmtId="0" fontId="0" fillId="9" borderId="5" xfId="0" applyFont="1" applyFill="1" applyBorder="1"/>
    <xf numFmtId="3" fontId="11" fillId="7" borderId="5" xfId="0" applyNumberFormat="1" applyFont="1" applyFill="1" applyBorder="1"/>
    <xf numFmtId="0" fontId="0" fillId="0" borderId="5" xfId="0" applyFont="1" applyBorder="1"/>
    <xf numFmtId="0" fontId="20" fillId="0" borderId="5" xfId="0" applyFont="1" applyFill="1" applyBorder="1" applyAlignment="1">
      <alignment horizontal="center"/>
    </xf>
    <xf numFmtId="165" fontId="22" fillId="0" borderId="2" xfId="0" applyNumberFormat="1" applyFont="1" applyFill="1" applyBorder="1"/>
    <xf numFmtId="3" fontId="22" fillId="0" borderId="2" xfId="0" applyNumberFormat="1" applyFont="1" applyFill="1" applyBorder="1"/>
    <xf numFmtId="0" fontId="20" fillId="0" borderId="5" xfId="0" applyFont="1" applyFill="1" applyBorder="1"/>
    <xf numFmtId="0" fontId="20" fillId="0" borderId="5" xfId="0" applyFont="1" applyFill="1" applyBorder="1" applyAlignment="1">
      <alignment horizontal="right"/>
    </xf>
    <xf numFmtId="0" fontId="23" fillId="0" borderId="0" xfId="0" applyFont="1" applyFill="1" applyAlignment="1">
      <alignment horizontal="left"/>
    </xf>
    <xf numFmtId="0" fontId="19" fillId="0" borderId="0" xfId="0" applyFont="1" applyFill="1" applyAlignment="1">
      <alignment horizontal="left"/>
    </xf>
    <xf numFmtId="0" fontId="20" fillId="0" borderId="0" xfId="0" applyFont="1" applyFill="1"/>
    <xf numFmtId="0" fontId="17" fillId="0" borderId="0" xfId="0" applyFont="1" applyFill="1" applyAlignment="1">
      <alignment horizontal="left"/>
    </xf>
    <xf numFmtId="0" fontId="20" fillId="10" borderId="2" xfId="0" applyFont="1" applyFill="1" applyBorder="1" applyAlignment="1">
      <alignment horizontal="right"/>
    </xf>
    <xf numFmtId="0" fontId="0" fillId="10" borderId="2" xfId="0" applyFont="1" applyFill="1" applyBorder="1" applyAlignment="1">
      <alignment horizontal="right"/>
    </xf>
    <xf numFmtId="3" fontId="0" fillId="0" borderId="2" xfId="0" applyNumberFormat="1" applyFont="1" applyBorder="1"/>
    <xf numFmtId="3" fontId="0" fillId="3" borderId="2" xfId="0" applyNumberFormat="1" applyFont="1" applyFill="1" applyBorder="1"/>
    <xf numFmtId="3" fontId="20" fillId="0" borderId="2" xfId="0" applyNumberFormat="1" applyFont="1" applyBorder="1"/>
    <xf numFmtId="3" fontId="20" fillId="0" borderId="5" xfId="0" applyNumberFormat="1" applyFont="1" applyBorder="1"/>
    <xf numFmtId="165" fontId="13" fillId="10" borderId="2" xfId="0" applyNumberFormat="1" applyFont="1" applyFill="1" applyBorder="1"/>
    <xf numFmtId="0" fontId="2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'Energy&amp;Peaks'!$U$1:$U$3</c:f>
              <c:strCache>
                <c:ptCount val="3"/>
                <c:pt idx="0">
                  <c:v>Monthly</c:v>
                </c:pt>
                <c:pt idx="1">
                  <c:v>Peak</c:v>
                </c:pt>
                <c:pt idx="2">
                  <c:v>MW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'Energy&amp;Peaks'!$U$4:$U$300</c:f>
              <c:numCache>
                <c:formatCode>#,##0</c:formatCode>
                <c:ptCount val="297"/>
                <c:pt idx="0">
                  <c:v>24097.05</c:v>
                </c:pt>
                <c:pt idx="1">
                  <c:v>17327.91</c:v>
                </c:pt>
                <c:pt idx="2">
                  <c:v>15657.14</c:v>
                </c:pt>
                <c:pt idx="3">
                  <c:v>15691.9</c:v>
                </c:pt>
                <c:pt idx="4">
                  <c:v>17206.91</c:v>
                </c:pt>
                <c:pt idx="5">
                  <c:v>18432.95</c:v>
                </c:pt>
                <c:pt idx="6">
                  <c:v>17697.32</c:v>
                </c:pt>
                <c:pt idx="7">
                  <c:v>17277.349999999999</c:v>
                </c:pt>
                <c:pt idx="8">
                  <c:v>16511.419999999998</c:v>
                </c:pt>
                <c:pt idx="9">
                  <c:v>24043.19</c:v>
                </c:pt>
                <c:pt idx="10">
                  <c:v>19704.5</c:v>
                </c:pt>
                <c:pt idx="11">
                  <c:v>22999.39</c:v>
                </c:pt>
                <c:pt idx="12">
                  <c:v>18683.795999935701</c:v>
                </c:pt>
                <c:pt idx="13">
                  <c:v>14798.4</c:v>
                </c:pt>
                <c:pt idx="14">
                  <c:v>14603.64</c:v>
                </c:pt>
                <c:pt idx="15">
                  <c:v>16202.47</c:v>
                </c:pt>
                <c:pt idx="16">
                  <c:v>19662.14</c:v>
                </c:pt>
                <c:pt idx="17">
                  <c:v>17304.02</c:v>
                </c:pt>
                <c:pt idx="18">
                  <c:v>17956.41</c:v>
                </c:pt>
                <c:pt idx="19">
                  <c:v>16826.64</c:v>
                </c:pt>
                <c:pt idx="20">
                  <c:v>14688.03</c:v>
                </c:pt>
                <c:pt idx="21">
                  <c:v>17748.89</c:v>
                </c:pt>
                <c:pt idx="22">
                  <c:v>24780.47</c:v>
                </c:pt>
                <c:pt idx="23">
                  <c:v>24643.73</c:v>
                </c:pt>
                <c:pt idx="24">
                  <c:v>19971.53</c:v>
                </c:pt>
                <c:pt idx="25">
                  <c:v>18939.240000000002</c:v>
                </c:pt>
                <c:pt idx="26">
                  <c:v>14437.63</c:v>
                </c:pt>
                <c:pt idx="27">
                  <c:v>16932.400000000001</c:v>
                </c:pt>
                <c:pt idx="28">
                  <c:v>18499.66</c:v>
                </c:pt>
                <c:pt idx="29">
                  <c:v>19756.48</c:v>
                </c:pt>
                <c:pt idx="30">
                  <c:v>17970.490000000002</c:v>
                </c:pt>
                <c:pt idx="31">
                  <c:v>17038.91</c:v>
                </c:pt>
                <c:pt idx="32">
                  <c:v>15217.91</c:v>
                </c:pt>
                <c:pt idx="33">
                  <c:v>20032.3</c:v>
                </c:pt>
                <c:pt idx="34">
                  <c:v>25241.06</c:v>
                </c:pt>
                <c:pt idx="35">
                  <c:v>22937.29</c:v>
                </c:pt>
                <c:pt idx="36">
                  <c:v>25801.08</c:v>
                </c:pt>
                <c:pt idx="37">
                  <c:v>18881.990000000002</c:v>
                </c:pt>
                <c:pt idx="38">
                  <c:v>14683.87</c:v>
                </c:pt>
                <c:pt idx="39">
                  <c:v>17766.63</c:v>
                </c:pt>
                <c:pt idx="40">
                  <c:v>18181</c:v>
                </c:pt>
                <c:pt idx="41">
                  <c:v>18839.439999999999</c:v>
                </c:pt>
                <c:pt idx="42">
                  <c:v>18922.07</c:v>
                </c:pt>
                <c:pt idx="43">
                  <c:v>17156.68</c:v>
                </c:pt>
                <c:pt idx="44">
                  <c:v>15616.11</c:v>
                </c:pt>
                <c:pt idx="45">
                  <c:v>19259.689999999999</c:v>
                </c:pt>
                <c:pt idx="46">
                  <c:v>24334.66</c:v>
                </c:pt>
                <c:pt idx="47">
                  <c:v>25121.43</c:v>
                </c:pt>
                <c:pt idx="48">
                  <c:v>21518.23</c:v>
                </c:pt>
                <c:pt idx="49">
                  <c:v>16592.73</c:v>
                </c:pt>
                <c:pt idx="50">
                  <c:v>14254.14</c:v>
                </c:pt>
                <c:pt idx="51">
                  <c:v>15887.69</c:v>
                </c:pt>
                <c:pt idx="52">
                  <c:v>16990.57</c:v>
                </c:pt>
                <c:pt idx="53">
                  <c:v>18096.95</c:v>
                </c:pt>
                <c:pt idx="54">
                  <c:v>19065.47</c:v>
                </c:pt>
                <c:pt idx="55">
                  <c:v>17548.490000000002</c:v>
                </c:pt>
                <c:pt idx="56">
                  <c:v>16135.93</c:v>
                </c:pt>
                <c:pt idx="57">
                  <c:v>19162</c:v>
                </c:pt>
                <c:pt idx="58">
                  <c:v>23364.55</c:v>
                </c:pt>
                <c:pt idx="59">
                  <c:v>24361.24</c:v>
                </c:pt>
                <c:pt idx="60">
                  <c:v>19912.87</c:v>
                </c:pt>
                <c:pt idx="61">
                  <c:v>15748.24</c:v>
                </c:pt>
                <c:pt idx="62">
                  <c:v>15033.93</c:v>
                </c:pt>
                <c:pt idx="63">
                  <c:v>17875.599999999999</c:v>
                </c:pt>
                <c:pt idx="64">
                  <c:v>18585</c:v>
                </c:pt>
                <c:pt idx="65">
                  <c:v>20773.2</c:v>
                </c:pt>
                <c:pt idx="66">
                  <c:v>18466.400000000001</c:v>
                </c:pt>
                <c:pt idx="67">
                  <c:v>17590</c:v>
                </c:pt>
                <c:pt idx="68">
                  <c:v>17479</c:v>
                </c:pt>
                <c:pt idx="69">
                  <c:v>24475</c:v>
                </c:pt>
                <c:pt idx="70">
                  <c:v>26024</c:v>
                </c:pt>
                <c:pt idx="71">
                  <c:v>24511</c:v>
                </c:pt>
                <c:pt idx="72">
                  <c:v>21075</c:v>
                </c:pt>
                <c:pt idx="73">
                  <c:v>17518</c:v>
                </c:pt>
                <c:pt idx="74">
                  <c:v>15778</c:v>
                </c:pt>
                <c:pt idx="75">
                  <c:v>16943</c:v>
                </c:pt>
                <c:pt idx="76">
                  <c:v>18308</c:v>
                </c:pt>
                <c:pt idx="77">
                  <c:v>20662</c:v>
                </c:pt>
                <c:pt idx="78">
                  <c:v>20524</c:v>
                </c:pt>
                <c:pt idx="79">
                  <c:v>17079</c:v>
                </c:pt>
                <c:pt idx="80">
                  <c:v>17255</c:v>
                </c:pt>
                <c:pt idx="81">
                  <c:v>20999</c:v>
                </c:pt>
                <c:pt idx="82">
                  <c:v>22769</c:v>
                </c:pt>
                <c:pt idx="83">
                  <c:v>23579</c:v>
                </c:pt>
                <c:pt idx="84">
                  <c:v>23968</c:v>
                </c:pt>
                <c:pt idx="85">
                  <c:v>20250</c:v>
                </c:pt>
                <c:pt idx="86">
                  <c:v>15843</c:v>
                </c:pt>
                <c:pt idx="87">
                  <c:v>17502</c:v>
                </c:pt>
                <c:pt idx="88">
                  <c:v>18165</c:v>
                </c:pt>
                <c:pt idx="89">
                  <c:v>19592</c:v>
                </c:pt>
                <c:pt idx="90">
                  <c:v>19647</c:v>
                </c:pt>
                <c:pt idx="91">
                  <c:v>17517</c:v>
                </c:pt>
                <c:pt idx="92">
                  <c:v>16298</c:v>
                </c:pt>
                <c:pt idx="93">
                  <c:v>23142</c:v>
                </c:pt>
                <c:pt idx="94">
                  <c:v>25596</c:v>
                </c:pt>
                <c:pt idx="95">
                  <c:v>24416</c:v>
                </c:pt>
                <c:pt idx="96">
                  <c:v>19966</c:v>
                </c:pt>
                <c:pt idx="97">
                  <c:v>19029</c:v>
                </c:pt>
                <c:pt idx="98">
                  <c:v>16963</c:v>
                </c:pt>
                <c:pt idx="99">
                  <c:v>17341</c:v>
                </c:pt>
                <c:pt idx="100">
                  <c:v>19562</c:v>
                </c:pt>
                <c:pt idx="101">
                  <c:v>19451</c:v>
                </c:pt>
                <c:pt idx="102">
                  <c:v>18207</c:v>
                </c:pt>
                <c:pt idx="103">
                  <c:v>17692</c:v>
                </c:pt>
                <c:pt idx="104">
                  <c:v>16247</c:v>
                </c:pt>
                <c:pt idx="105">
                  <c:v>24368</c:v>
                </c:pt>
                <c:pt idx="106">
                  <c:v>24216</c:v>
                </c:pt>
                <c:pt idx="107">
                  <c:v>24437</c:v>
                </c:pt>
                <c:pt idx="108">
                  <c:v>20923</c:v>
                </c:pt>
                <c:pt idx="109">
                  <c:v>19544</c:v>
                </c:pt>
                <c:pt idx="110">
                  <c:v>16455</c:v>
                </c:pt>
                <c:pt idx="111">
                  <c:v>18848</c:v>
                </c:pt>
                <c:pt idx="112">
                  <c:v>20108</c:v>
                </c:pt>
                <c:pt idx="113">
                  <c:v>20583</c:v>
                </c:pt>
                <c:pt idx="114">
                  <c:v>19843</c:v>
                </c:pt>
                <c:pt idx="115">
                  <c:v>18369</c:v>
                </c:pt>
                <c:pt idx="116">
                  <c:v>17053</c:v>
                </c:pt>
                <c:pt idx="117">
                  <c:v>23715</c:v>
                </c:pt>
                <c:pt idx="118">
                  <c:v>22694</c:v>
                </c:pt>
                <c:pt idx="119">
                  <c:v>24443</c:v>
                </c:pt>
                <c:pt idx="120">
                  <c:v>21263</c:v>
                </c:pt>
                <c:pt idx="121">
                  <c:v>16222</c:v>
                </c:pt>
                <c:pt idx="122">
                  <c:v>16011</c:v>
                </c:pt>
                <c:pt idx="123">
                  <c:v>19696</c:v>
                </c:pt>
                <c:pt idx="124">
                  <c:v>19654</c:v>
                </c:pt>
                <c:pt idx="125">
                  <c:v>21334</c:v>
                </c:pt>
                <c:pt idx="126">
                  <c:v>21453</c:v>
                </c:pt>
                <c:pt idx="127">
                  <c:v>19058</c:v>
                </c:pt>
                <c:pt idx="128">
                  <c:v>17207</c:v>
                </c:pt>
                <c:pt idx="129">
                  <c:v>24451</c:v>
                </c:pt>
                <c:pt idx="130">
                  <c:v>22416</c:v>
                </c:pt>
                <c:pt idx="131">
                  <c:v>27379</c:v>
                </c:pt>
                <c:pt idx="132">
                  <c:v>25129</c:v>
                </c:pt>
                <c:pt idx="133">
                  <c:v>22479</c:v>
                </c:pt>
                <c:pt idx="134">
                  <c:v>16781</c:v>
                </c:pt>
                <c:pt idx="135">
                  <c:v>18460</c:v>
                </c:pt>
                <c:pt idx="136">
                  <c:v>19463</c:v>
                </c:pt>
                <c:pt idx="137">
                  <c:v>20887</c:v>
                </c:pt>
                <c:pt idx="138">
                  <c:v>19133</c:v>
                </c:pt>
                <c:pt idx="139">
                  <c:v>18792</c:v>
                </c:pt>
                <c:pt idx="140">
                  <c:v>16681</c:v>
                </c:pt>
                <c:pt idx="141">
                  <c:v>21439</c:v>
                </c:pt>
                <c:pt idx="142">
                  <c:v>24751</c:v>
                </c:pt>
                <c:pt idx="143">
                  <c:v>25880</c:v>
                </c:pt>
                <c:pt idx="144">
                  <c:v>25678</c:v>
                </c:pt>
                <c:pt idx="145">
                  <c:v>19869</c:v>
                </c:pt>
                <c:pt idx="146">
                  <c:v>16412</c:v>
                </c:pt>
                <c:pt idx="147">
                  <c:v>18371</c:v>
                </c:pt>
                <c:pt idx="148">
                  <c:v>18333</c:v>
                </c:pt>
                <c:pt idx="149">
                  <c:v>19926</c:v>
                </c:pt>
                <c:pt idx="150">
                  <c:v>19357</c:v>
                </c:pt>
                <c:pt idx="151">
                  <c:v>17819</c:v>
                </c:pt>
                <c:pt idx="152">
                  <c:v>17270</c:v>
                </c:pt>
                <c:pt idx="153">
                  <c:v>20315</c:v>
                </c:pt>
                <c:pt idx="154">
                  <c:v>23344</c:v>
                </c:pt>
                <c:pt idx="155">
                  <c:v>27707</c:v>
                </c:pt>
                <c:pt idx="156">
                  <c:v>23322</c:v>
                </c:pt>
                <c:pt idx="157">
                  <c:v>19847</c:v>
                </c:pt>
                <c:pt idx="158">
                  <c:v>16590</c:v>
                </c:pt>
                <c:pt idx="159">
                  <c:v>18790</c:v>
                </c:pt>
                <c:pt idx="160">
                  <c:v>19980</c:v>
                </c:pt>
                <c:pt idx="161">
                  <c:v>21053</c:v>
                </c:pt>
                <c:pt idx="162">
                  <c:v>20622</c:v>
                </c:pt>
                <c:pt idx="163">
                  <c:v>18237</c:v>
                </c:pt>
                <c:pt idx="164">
                  <c:v>18272</c:v>
                </c:pt>
                <c:pt idx="165">
                  <c:v>25902</c:v>
                </c:pt>
                <c:pt idx="166">
                  <c:v>25691</c:v>
                </c:pt>
                <c:pt idx="167">
                  <c:v>27102</c:v>
                </c:pt>
                <c:pt idx="168">
                  <c:v>24237</c:v>
                </c:pt>
                <c:pt idx="169">
                  <c:v>22823</c:v>
                </c:pt>
                <c:pt idx="170">
                  <c:v>16356</c:v>
                </c:pt>
                <c:pt idx="171">
                  <c:v>18202</c:v>
                </c:pt>
                <c:pt idx="172">
                  <c:v>19289</c:v>
                </c:pt>
                <c:pt idx="173">
                  <c:v>19902</c:v>
                </c:pt>
                <c:pt idx="174">
                  <c:v>20790</c:v>
                </c:pt>
                <c:pt idx="175">
                  <c:v>17935</c:v>
                </c:pt>
                <c:pt idx="176">
                  <c:v>17326</c:v>
                </c:pt>
                <c:pt idx="177">
                  <c:v>18213</c:v>
                </c:pt>
                <c:pt idx="178">
                  <c:v>25100</c:v>
                </c:pt>
                <c:pt idx="179">
                  <c:v>22596</c:v>
                </c:pt>
                <c:pt idx="180">
                  <c:v>18530</c:v>
                </c:pt>
                <c:pt idx="181">
                  <c:v>17733</c:v>
                </c:pt>
                <c:pt idx="182">
                  <c:v>18088</c:v>
                </c:pt>
                <c:pt idx="183">
                  <c:v>19620</c:v>
                </c:pt>
                <c:pt idx="184">
                  <c:v>20343</c:v>
                </c:pt>
                <c:pt idx="185">
                  <c:v>20702</c:v>
                </c:pt>
                <c:pt idx="186">
                  <c:v>21026</c:v>
                </c:pt>
                <c:pt idx="187">
                  <c:v>19375</c:v>
                </c:pt>
                <c:pt idx="188">
                  <c:v>17685</c:v>
                </c:pt>
                <c:pt idx="189">
                  <c:v>22204</c:v>
                </c:pt>
                <c:pt idx="190">
                  <c:v>22192</c:v>
                </c:pt>
                <c:pt idx="191">
                  <c:v>24723</c:v>
                </c:pt>
                <c:pt idx="192">
                  <c:v>26111</c:v>
                </c:pt>
                <c:pt idx="193">
                  <c:v>17926</c:v>
                </c:pt>
                <c:pt idx="194">
                  <c:v>16992</c:v>
                </c:pt>
                <c:pt idx="195">
                  <c:v>18377</c:v>
                </c:pt>
                <c:pt idx="196">
                  <c:v>20498</c:v>
                </c:pt>
                <c:pt idx="197">
                  <c:v>21782</c:v>
                </c:pt>
                <c:pt idx="198">
                  <c:v>21164</c:v>
                </c:pt>
                <c:pt idx="199">
                  <c:v>19141</c:v>
                </c:pt>
                <c:pt idx="200">
                  <c:v>19323</c:v>
                </c:pt>
                <c:pt idx="201">
                  <c:v>22570</c:v>
                </c:pt>
                <c:pt idx="202">
                  <c:v>26145</c:v>
                </c:pt>
                <c:pt idx="203">
                  <c:v>24332</c:v>
                </c:pt>
                <c:pt idx="204">
                  <c:v>26055</c:v>
                </c:pt>
                <c:pt idx="205">
                  <c:v>20463</c:v>
                </c:pt>
                <c:pt idx="206">
                  <c:v>18071</c:v>
                </c:pt>
                <c:pt idx="207">
                  <c:v>21439</c:v>
                </c:pt>
                <c:pt idx="208">
                  <c:v>21640</c:v>
                </c:pt>
                <c:pt idx="209">
                  <c:v>21034</c:v>
                </c:pt>
                <c:pt idx="210">
                  <c:v>20702</c:v>
                </c:pt>
                <c:pt idx="211">
                  <c:v>18945</c:v>
                </c:pt>
                <c:pt idx="212">
                  <c:v>18036</c:v>
                </c:pt>
                <c:pt idx="213">
                  <c:v>19168</c:v>
                </c:pt>
                <c:pt idx="214">
                  <c:v>28130</c:v>
                </c:pt>
                <c:pt idx="215">
                  <c:v>27329</c:v>
                </c:pt>
                <c:pt idx="216">
                  <c:v>24070</c:v>
                </c:pt>
                <c:pt idx="217">
                  <c:v>19411</c:v>
                </c:pt>
                <c:pt idx="218">
                  <c:v>17146</c:v>
                </c:pt>
                <c:pt idx="219">
                  <c:v>19598</c:v>
                </c:pt>
                <c:pt idx="220">
                  <c:v>20458</c:v>
                </c:pt>
                <c:pt idx="221">
                  <c:v>20559</c:v>
                </c:pt>
                <c:pt idx="222">
                  <c:v>21733</c:v>
                </c:pt>
                <c:pt idx="223">
                  <c:v>19330</c:v>
                </c:pt>
                <c:pt idx="224">
                  <c:v>18963</c:v>
                </c:pt>
                <c:pt idx="225">
                  <c:v>22425</c:v>
                </c:pt>
                <c:pt idx="226">
                  <c:v>25983</c:v>
                </c:pt>
                <c:pt idx="227">
                  <c:v>26885</c:v>
                </c:pt>
                <c:pt idx="228">
                  <c:v>25231</c:v>
                </c:pt>
                <c:pt idx="229">
                  <c:v>16710</c:v>
                </c:pt>
                <c:pt idx="230">
                  <c:v>17024</c:v>
                </c:pt>
                <c:pt idx="231">
                  <c:v>20178</c:v>
                </c:pt>
                <c:pt idx="232">
                  <c:v>19887</c:v>
                </c:pt>
                <c:pt idx="233">
                  <c:v>22141</c:v>
                </c:pt>
                <c:pt idx="234">
                  <c:v>22631</c:v>
                </c:pt>
                <c:pt idx="235">
                  <c:v>19044</c:v>
                </c:pt>
                <c:pt idx="236">
                  <c:v>17763</c:v>
                </c:pt>
                <c:pt idx="237">
                  <c:v>20829</c:v>
                </c:pt>
                <c:pt idx="238">
                  <c:v>24116</c:v>
                </c:pt>
                <c:pt idx="239">
                  <c:v>23147</c:v>
                </c:pt>
                <c:pt idx="240">
                  <c:v>22940</c:v>
                </c:pt>
                <c:pt idx="241">
                  <c:v>18281</c:v>
                </c:pt>
                <c:pt idx="242">
                  <c:v>18042</c:v>
                </c:pt>
                <c:pt idx="243">
                  <c:v>19246</c:v>
                </c:pt>
                <c:pt idx="244">
                  <c:v>19977</c:v>
                </c:pt>
                <c:pt idx="245">
                  <c:v>22818</c:v>
                </c:pt>
                <c:pt idx="246">
                  <c:v>20771</c:v>
                </c:pt>
                <c:pt idx="247">
                  <c:v>18551</c:v>
                </c:pt>
                <c:pt idx="248">
                  <c:v>18148</c:v>
                </c:pt>
                <c:pt idx="249">
                  <c:v>19339</c:v>
                </c:pt>
                <c:pt idx="250">
                  <c:v>24685</c:v>
                </c:pt>
                <c:pt idx="251">
                  <c:v>23981</c:v>
                </c:pt>
                <c:pt idx="252">
                  <c:v>24494</c:v>
                </c:pt>
                <c:pt idx="253">
                  <c:v>16783</c:v>
                </c:pt>
                <c:pt idx="254">
                  <c:v>18126</c:v>
                </c:pt>
                <c:pt idx="255">
                  <c:v>20223</c:v>
                </c:pt>
                <c:pt idx="256">
                  <c:v>20410</c:v>
                </c:pt>
                <c:pt idx="257">
                  <c:v>21533</c:v>
                </c:pt>
                <c:pt idx="258">
                  <c:v>20850</c:v>
                </c:pt>
                <c:pt idx="259">
                  <c:v>18763</c:v>
                </c:pt>
                <c:pt idx="260">
                  <c:v>19373</c:v>
                </c:pt>
                <c:pt idx="261">
                  <c:v>22370</c:v>
                </c:pt>
                <c:pt idx="262">
                  <c:v>25348</c:v>
                </c:pt>
                <c:pt idx="263">
                  <c:v>24780</c:v>
                </c:pt>
                <c:pt idx="264">
                  <c:v>22953</c:v>
                </c:pt>
                <c:pt idx="265">
                  <c:v>18287</c:v>
                </c:pt>
                <c:pt idx="266">
                  <c:v>18450</c:v>
                </c:pt>
                <c:pt idx="267">
                  <c:v>18327</c:v>
                </c:pt>
                <c:pt idx="268">
                  <c:v>19260</c:v>
                </c:pt>
                <c:pt idx="269">
                  <c:v>19241</c:v>
                </c:pt>
                <c:pt idx="270">
                  <c:v>19872</c:v>
                </c:pt>
                <c:pt idx="271">
                  <c:v>18116</c:v>
                </c:pt>
                <c:pt idx="272">
                  <c:v>17246</c:v>
                </c:pt>
                <c:pt idx="273">
                  <c:v>20594</c:v>
                </c:pt>
                <c:pt idx="274">
                  <c:v>24967</c:v>
                </c:pt>
                <c:pt idx="275">
                  <c:v>23952</c:v>
                </c:pt>
                <c:pt idx="276">
                  <c:v>22358</c:v>
                </c:pt>
                <c:pt idx="277">
                  <c:v>18904</c:v>
                </c:pt>
                <c:pt idx="278">
                  <c:v>16854</c:v>
                </c:pt>
                <c:pt idx="279">
                  <c:v>18622</c:v>
                </c:pt>
                <c:pt idx="280">
                  <c:v>19357</c:v>
                </c:pt>
                <c:pt idx="281">
                  <c:v>19833</c:v>
                </c:pt>
                <c:pt idx="282">
                  <c:v>20088</c:v>
                </c:pt>
                <c:pt idx="283">
                  <c:v>18642</c:v>
                </c:pt>
                <c:pt idx="284">
                  <c:v>18021</c:v>
                </c:pt>
                <c:pt idx="285">
                  <c:v>21369</c:v>
                </c:pt>
                <c:pt idx="286">
                  <c:v>21736</c:v>
                </c:pt>
                <c:pt idx="287">
                  <c:v>20232</c:v>
                </c:pt>
                <c:pt idx="288">
                  <c:v>21919</c:v>
                </c:pt>
                <c:pt idx="289">
                  <c:v>18928</c:v>
                </c:pt>
                <c:pt idx="290">
                  <c:v>16273</c:v>
                </c:pt>
                <c:pt idx="291">
                  <c:v>17376</c:v>
                </c:pt>
                <c:pt idx="292">
                  <c:v>19622</c:v>
                </c:pt>
                <c:pt idx="293">
                  <c:v>21176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6-4A02-8223-AB2ECDFA1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703176"/>
        <c:axId val="578703832"/>
      </c:lineChart>
      <c:catAx>
        <c:axId val="578703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03832"/>
        <c:crosses val="autoZero"/>
        <c:auto val="1"/>
        <c:lblAlgn val="ctr"/>
        <c:lblOffset val="100"/>
        <c:noMultiLvlLbl val="0"/>
      </c:catAx>
      <c:valAx>
        <c:axId val="57870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03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460375</xdr:colOff>
      <xdr:row>246</xdr:row>
      <xdr:rowOff>92075</xdr:rowOff>
    </xdr:from>
    <xdr:to>
      <xdr:col>17</xdr:col>
      <xdr:colOff>295275</xdr:colOff>
      <xdr:row>260</xdr:row>
      <xdr:rowOff>79375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00"/>
  <sheetViews>
    <sheetView tabSelected="1" zoomScaleNormal="100" workbookViewId="0">
      <selection activeCell="A4" sqref="A4"/>
    </sheetView>
  </sheetViews>
  <sheetFormatPr defaultRowHeight="14.4" x14ac:dyDescent="0.3"/>
  <cols>
    <col min="1" max="1" width="7" customWidth="1"/>
    <col min="2" max="2" width="7.109375" customWidth="1"/>
    <col min="3" max="3" width="9.88671875" customWidth="1"/>
    <col min="4" max="4" width="7.44140625" customWidth="1"/>
    <col min="5" max="5" width="8.5546875" bestFit="1" customWidth="1"/>
    <col min="6" max="6" width="8.44140625" customWidth="1"/>
    <col min="7" max="7" width="9.5546875" customWidth="1"/>
    <col min="9" max="9" width="9" customWidth="1"/>
    <col min="10" max="10" width="8.5546875" customWidth="1"/>
    <col min="11" max="12" width="8.44140625" customWidth="1"/>
    <col min="13" max="13" width="10.109375" customWidth="1"/>
    <col min="14" max="14" width="9.109375" customWidth="1"/>
    <col min="15" max="15" width="7.109375" customWidth="1"/>
    <col min="16" max="16" width="8" customWidth="1"/>
    <col min="17" max="17" width="8.109375" bestFit="1" customWidth="1"/>
    <col min="18" max="18" width="7.109375" customWidth="1"/>
    <col min="19" max="19" width="8" customWidth="1"/>
    <col min="20" max="20" width="5" customWidth="1"/>
    <col min="21" max="21" width="8.109375" customWidth="1"/>
    <col min="22" max="22" width="8.5546875" customWidth="1"/>
    <col min="23" max="26" width="6.88671875" customWidth="1"/>
    <col min="27" max="27" width="5.44140625" bestFit="1" customWidth="1"/>
    <col min="28" max="28" width="5" bestFit="1" customWidth="1"/>
    <col min="29" max="29" width="17" customWidth="1"/>
    <col min="30" max="30" width="26.109375" style="83" customWidth="1"/>
    <col min="31" max="31" width="46.109375" customWidth="1"/>
    <col min="32" max="32" width="9.88671875" customWidth="1"/>
  </cols>
  <sheetData>
    <row r="1" spans="1:30" x14ac:dyDescent="0.3">
      <c r="A1" s="50"/>
      <c r="B1" s="50"/>
      <c r="C1" s="19" t="s">
        <v>39</v>
      </c>
      <c r="D1" s="19" t="s">
        <v>41</v>
      </c>
      <c r="E1" s="19" t="s">
        <v>42</v>
      </c>
      <c r="F1" s="19" t="s">
        <v>42</v>
      </c>
      <c r="G1" s="19" t="s">
        <v>43</v>
      </c>
      <c r="H1" s="27" t="s">
        <v>41</v>
      </c>
      <c r="I1" s="35"/>
      <c r="J1" s="36" t="s">
        <v>41</v>
      </c>
      <c r="K1" s="36" t="s">
        <v>42</v>
      </c>
      <c r="L1" s="36" t="s">
        <v>41</v>
      </c>
      <c r="M1" s="36" t="s">
        <v>45</v>
      </c>
      <c r="N1" s="36" t="s">
        <v>41</v>
      </c>
      <c r="O1" s="30"/>
      <c r="P1" s="53"/>
      <c r="Q1" s="54" t="s">
        <v>74</v>
      </c>
      <c r="R1" s="54" t="s">
        <v>44</v>
      </c>
      <c r="S1" s="55" t="s">
        <v>91</v>
      </c>
      <c r="T1" s="55" t="s">
        <v>46</v>
      </c>
      <c r="U1" s="43" t="s">
        <v>39</v>
      </c>
      <c r="V1" s="44" t="s">
        <v>41</v>
      </c>
      <c r="W1" s="43"/>
      <c r="X1" s="43"/>
      <c r="Y1" s="43"/>
      <c r="Z1" s="43"/>
      <c r="AA1" s="50"/>
      <c r="AB1" s="50"/>
    </row>
    <row r="2" spans="1:30" x14ac:dyDescent="0.3">
      <c r="A2" s="51" t="s">
        <v>47</v>
      </c>
      <c r="B2" s="51" t="s">
        <v>6</v>
      </c>
      <c r="C2" s="20" t="s">
        <v>66</v>
      </c>
      <c r="D2" s="20" t="s">
        <v>6</v>
      </c>
      <c r="E2" s="20" t="s">
        <v>21</v>
      </c>
      <c r="F2" s="20" t="s">
        <v>41</v>
      </c>
      <c r="G2" s="20" t="s">
        <v>49</v>
      </c>
      <c r="H2" s="28" t="s">
        <v>50</v>
      </c>
      <c r="I2" s="37" t="s">
        <v>52</v>
      </c>
      <c r="J2" s="38" t="s">
        <v>53</v>
      </c>
      <c r="K2" s="38" t="s">
        <v>53</v>
      </c>
      <c r="L2" s="38" t="s">
        <v>42</v>
      </c>
      <c r="M2" s="38" t="s">
        <v>49</v>
      </c>
      <c r="N2" s="38" t="s">
        <v>50</v>
      </c>
      <c r="O2" s="32" t="s">
        <v>39</v>
      </c>
      <c r="P2" s="33" t="s">
        <v>39</v>
      </c>
      <c r="Q2" s="54" t="s">
        <v>80</v>
      </c>
      <c r="R2" s="54" t="s">
        <v>75</v>
      </c>
      <c r="S2" s="54" t="s">
        <v>76</v>
      </c>
      <c r="T2" s="54" t="s">
        <v>47</v>
      </c>
      <c r="U2" s="45" t="s">
        <v>51</v>
      </c>
      <c r="V2" s="45" t="s">
        <v>51</v>
      </c>
      <c r="W2" s="45" t="s">
        <v>72</v>
      </c>
      <c r="X2" s="45" t="s">
        <v>72</v>
      </c>
      <c r="Y2" s="45" t="s">
        <v>72</v>
      </c>
      <c r="Z2" s="45" t="s">
        <v>72</v>
      </c>
      <c r="AA2" s="51" t="s">
        <v>6</v>
      </c>
      <c r="AB2" s="51" t="s">
        <v>47</v>
      </c>
    </row>
    <row r="3" spans="1:30" x14ac:dyDescent="0.3">
      <c r="A3" s="52"/>
      <c r="B3" s="52"/>
      <c r="C3" s="21" t="s">
        <v>54</v>
      </c>
      <c r="D3" s="21" t="s">
        <v>55</v>
      </c>
      <c r="E3" s="21" t="s">
        <v>54</v>
      </c>
      <c r="F3" s="21" t="s">
        <v>55</v>
      </c>
      <c r="G3" s="21" t="s">
        <v>48</v>
      </c>
      <c r="H3" s="29" t="s">
        <v>55</v>
      </c>
      <c r="I3" s="39" t="s">
        <v>48</v>
      </c>
      <c r="J3" s="39" t="s">
        <v>55</v>
      </c>
      <c r="K3" s="39" t="s">
        <v>54</v>
      </c>
      <c r="L3" s="39" t="s">
        <v>55</v>
      </c>
      <c r="M3" s="39" t="s">
        <v>58</v>
      </c>
      <c r="N3" s="39" t="s">
        <v>55</v>
      </c>
      <c r="O3" s="31" t="s">
        <v>70</v>
      </c>
      <c r="P3" s="34" t="s">
        <v>26</v>
      </c>
      <c r="Q3" s="56" t="s">
        <v>22</v>
      </c>
      <c r="R3" s="56" t="s">
        <v>22</v>
      </c>
      <c r="S3" s="57" t="s">
        <v>59</v>
      </c>
      <c r="T3" s="57" t="s">
        <v>71</v>
      </c>
      <c r="U3" s="46" t="s">
        <v>4</v>
      </c>
      <c r="V3" s="46" t="s">
        <v>40</v>
      </c>
      <c r="W3" s="47" t="s">
        <v>56</v>
      </c>
      <c r="X3" s="46" t="s">
        <v>57</v>
      </c>
      <c r="Y3" s="47" t="s">
        <v>15</v>
      </c>
      <c r="Z3" s="47" t="s">
        <v>73</v>
      </c>
      <c r="AA3" s="52"/>
      <c r="AB3" s="52"/>
      <c r="AC3" s="91" t="s">
        <v>116</v>
      </c>
      <c r="AD3" s="91" t="s">
        <v>67</v>
      </c>
    </row>
    <row r="4" spans="1:30" s="126" customFormat="1" ht="15.6" x14ac:dyDescent="0.3">
      <c r="A4" s="127">
        <v>2024</v>
      </c>
      <c r="B4" s="127" t="s">
        <v>25</v>
      </c>
      <c r="C4" s="110">
        <v>10109.629999999999</v>
      </c>
      <c r="D4" s="111">
        <f t="shared" ref="D4" si="0">+(C4-C16)/C16</f>
        <v>9.6303662287075043E-2</v>
      </c>
      <c r="E4" s="112">
        <f t="shared" ref="E4" si="1">C4+E5</f>
        <v>56666.12</v>
      </c>
      <c r="F4" s="111">
        <f>+(E4-E16)/E16</f>
        <v>3.8543059141248448E-2</v>
      </c>
      <c r="G4" s="112">
        <f>SUM(C4:C15)</f>
        <v>116826.72</v>
      </c>
      <c r="H4" s="111">
        <f t="shared" ref="H4" si="2">+(G4-G16)/G16</f>
        <v>5.8559495558640727E-3</v>
      </c>
      <c r="I4" s="113">
        <f t="shared" ref="I4" si="3">C4+Q4</f>
        <v>9657.1899999999987</v>
      </c>
      <c r="J4" s="111">
        <f t="shared" ref="J4" si="4">+(I4-I16)/I16</f>
        <v>4.4136806584949388E-2</v>
      </c>
      <c r="K4" s="112">
        <f>K5+I4</f>
        <v>56716.121882897511</v>
      </c>
      <c r="L4" s="111">
        <f t="shared" ref="L4" si="5">+(K4-K16)/K16</f>
        <v>9.3723165338254859E-3</v>
      </c>
      <c r="M4" s="112">
        <f t="shared" ref="M4:M9" si="6">SUM(I4:I15)</f>
        <v>115565.2618828975</v>
      </c>
      <c r="N4" s="111">
        <f t="shared" ref="N4" si="7">+(M4-M16)/M16</f>
        <v>-1.508031449671339E-2</v>
      </c>
      <c r="O4" s="114">
        <v>81.45</v>
      </c>
      <c r="P4" s="115">
        <v>4.68</v>
      </c>
      <c r="Q4" s="128">
        <f t="shared" ref="Q4:Q106" si="8">R4+S4+T4</f>
        <v>-452.44</v>
      </c>
      <c r="R4" s="129">
        <v>-496.44</v>
      </c>
      <c r="S4" s="129">
        <v>44</v>
      </c>
      <c r="T4" s="130">
        <v>0</v>
      </c>
      <c r="U4" s="131">
        <v>24097.05</v>
      </c>
      <c r="V4" s="120">
        <f t="shared" ref="V4:V18" si="9">+(U4-U16)/U16</f>
        <v>0.28972988144823075</v>
      </c>
      <c r="W4" s="154">
        <v>20</v>
      </c>
      <c r="X4" s="154">
        <v>17</v>
      </c>
      <c r="Y4" s="12">
        <v>91.402000000000001</v>
      </c>
      <c r="Z4" s="12">
        <v>70.332300000000004</v>
      </c>
      <c r="AA4" s="124" t="s">
        <v>25</v>
      </c>
      <c r="AB4" s="124">
        <v>2024</v>
      </c>
      <c r="AC4" s="133"/>
      <c r="AD4" s="108" t="s">
        <v>276</v>
      </c>
    </row>
    <row r="5" spans="1:30" s="126" customFormat="1" ht="15.6" x14ac:dyDescent="0.3">
      <c r="A5" s="127">
        <v>2024</v>
      </c>
      <c r="B5" s="127" t="s">
        <v>23</v>
      </c>
      <c r="C5" s="110">
        <v>8629.2000000000007</v>
      </c>
      <c r="D5" s="111">
        <f t="shared" ref="D5" si="10">+(C5-C17)/C17</f>
        <v>5.0170683769525187E-2</v>
      </c>
      <c r="E5" s="112">
        <f t="shared" ref="E5" si="11">C5+E6</f>
        <v>46556.490000000005</v>
      </c>
      <c r="F5" s="111">
        <f>+(E5-E17)/E17</f>
        <v>2.67957085445325E-2</v>
      </c>
      <c r="G5" s="112">
        <f>SUM(C5:C16)</f>
        <v>115938.65</v>
      </c>
      <c r="H5" s="111">
        <f t="shared" ref="H5:H10" si="12">+(G5-G17)/G17</f>
        <v>-4.2182638283727748E-3</v>
      </c>
      <c r="I5" s="113">
        <f t="shared" ref="I5" si="13">C5+Q5</f>
        <v>8337.54519652823</v>
      </c>
      <c r="J5" s="111">
        <f t="shared" ref="J5" si="14">+(I5-I17)/I17</f>
        <v>-3.464375729456614E-3</v>
      </c>
      <c r="K5" s="112">
        <f>K6+I5</f>
        <v>47058.931882897508</v>
      </c>
      <c r="L5" s="111">
        <f t="shared" ref="L5:L10" si="15">+(K5-K17)/K17</f>
        <v>2.5224630704319718E-3</v>
      </c>
      <c r="M5" s="112">
        <f t="shared" si="6"/>
        <v>115157.04188289749</v>
      </c>
      <c r="N5" s="111">
        <f t="shared" ref="N5" si="16">+(M5-M17)/M17</f>
        <v>-2.3362010386075445E-2</v>
      </c>
      <c r="O5" s="114">
        <v>11.45</v>
      </c>
      <c r="P5" s="115">
        <v>164.02</v>
      </c>
      <c r="Q5" s="128">
        <f t="shared" si="8"/>
        <v>-291.6548034717714</v>
      </c>
      <c r="R5" s="129">
        <v>-247.6548034717714</v>
      </c>
      <c r="S5" s="129">
        <v>-44</v>
      </c>
      <c r="T5" s="130">
        <v>0</v>
      </c>
      <c r="U5" s="131">
        <v>17327.91</v>
      </c>
      <c r="V5" s="120">
        <f t="shared" si="9"/>
        <v>0.17093131689912425</v>
      </c>
      <c r="W5" s="153">
        <v>22</v>
      </c>
      <c r="X5" s="153">
        <v>19</v>
      </c>
      <c r="Y5" s="153">
        <v>82.560599999999994</v>
      </c>
      <c r="Z5" s="153">
        <v>60.952300000000001</v>
      </c>
      <c r="AA5" s="124" t="s">
        <v>23</v>
      </c>
      <c r="AB5" s="124">
        <v>2024</v>
      </c>
      <c r="AC5" s="133"/>
      <c r="AD5" s="108" t="s">
        <v>194</v>
      </c>
    </row>
    <row r="6" spans="1:30" s="126" customFormat="1" ht="15.6" x14ac:dyDescent="0.3">
      <c r="A6" s="127">
        <v>2024</v>
      </c>
      <c r="B6" s="127" t="s">
        <v>20</v>
      </c>
      <c r="C6" s="110">
        <v>8292.49</v>
      </c>
      <c r="D6" s="111">
        <f t="shared" ref="D6" si="17">+(C6-C18)/C18</f>
        <v>1.9914962911579393E-2</v>
      </c>
      <c r="E6" s="112">
        <f t="shared" ref="E6" si="18">C6+E7</f>
        <v>37927.29</v>
      </c>
      <c r="F6" s="111">
        <f>+(E6-E18)/E18</f>
        <v>2.1622020526291603E-2</v>
      </c>
      <c r="G6" s="112">
        <f>SUM(C6:C17)</f>
        <v>115526.39999999998</v>
      </c>
      <c r="H6" s="111">
        <f t="shared" si="12"/>
        <v>-1.406426605405243E-2</v>
      </c>
      <c r="I6" s="113">
        <f t="shared" ref="I6" si="19">C6+Q6</f>
        <v>8270.9599999999991</v>
      </c>
      <c r="J6" s="111">
        <f t="shared" ref="J6" si="20">+(I6-I18)/I18</f>
        <v>-6.9472048676346039E-4</v>
      </c>
      <c r="K6" s="112">
        <f>K7+I6</f>
        <v>38721.386686369282</v>
      </c>
      <c r="L6" s="111">
        <f t="shared" si="15"/>
        <v>3.8209820582929574E-3</v>
      </c>
      <c r="M6" s="112">
        <f t="shared" si="6"/>
        <v>115186.02668636927</v>
      </c>
      <c r="N6" s="111">
        <f t="shared" ref="N6" si="21">+(M6-M18)/M18</f>
        <v>-2.2609060644547839E-2</v>
      </c>
      <c r="O6" s="114">
        <v>0</v>
      </c>
      <c r="P6" s="115">
        <v>488.1</v>
      </c>
      <c r="Q6" s="128">
        <f t="shared" si="8"/>
        <v>-21.53</v>
      </c>
      <c r="R6" s="129">
        <v>22.47</v>
      </c>
      <c r="S6" s="129">
        <v>-44</v>
      </c>
      <c r="T6" s="130">
        <v>0</v>
      </c>
      <c r="U6" s="131">
        <v>15657.14</v>
      </c>
      <c r="V6" s="120">
        <f t="shared" si="9"/>
        <v>7.2139548770032674E-2</v>
      </c>
      <c r="W6" s="153">
        <v>3</v>
      </c>
      <c r="X6" s="153">
        <v>19</v>
      </c>
      <c r="Y6" s="153">
        <v>38.821799999999996</v>
      </c>
      <c r="Z6" s="153">
        <v>34.546900000000001</v>
      </c>
      <c r="AA6" s="124" t="s">
        <v>20</v>
      </c>
      <c r="AB6" s="124">
        <v>2024</v>
      </c>
      <c r="AC6" s="133"/>
      <c r="AD6" s="108" t="s">
        <v>286</v>
      </c>
    </row>
    <row r="7" spans="1:30" s="126" customFormat="1" ht="15.6" x14ac:dyDescent="0.3">
      <c r="A7" s="127">
        <v>2024</v>
      </c>
      <c r="B7" s="127" t="s">
        <v>18</v>
      </c>
      <c r="C7" s="110">
        <v>9255.25</v>
      </c>
      <c r="D7" s="111">
        <f t="shared" ref="D7" si="22">+(C7-C19)/C19</f>
        <v>-1.8959902990422082E-2</v>
      </c>
      <c r="E7" s="112">
        <f t="shared" ref="E7" si="23">C7+E8</f>
        <v>29634.799999999999</v>
      </c>
      <c r="F7" s="111">
        <f>+(E7-E19)/E19</f>
        <v>2.2100717701852023E-2</v>
      </c>
      <c r="G7" s="112">
        <f>SUM(C7:C18)</f>
        <v>115364.47999999998</v>
      </c>
      <c r="H7" s="111">
        <f t="shared" si="12"/>
        <v>-1.6929372577102531E-2</v>
      </c>
      <c r="I7" s="113">
        <f t="shared" ref="I7" si="24">C7+Q7</f>
        <v>9720.74</v>
      </c>
      <c r="J7" s="111">
        <f t="shared" ref="J7" si="25">+(I7-I19)/I19</f>
        <v>1.537416381838389E-2</v>
      </c>
      <c r="K7" s="112">
        <f>K8+I7</f>
        <v>30450.426686369283</v>
      </c>
      <c r="L7" s="111">
        <f t="shared" si="15"/>
        <v>5.0545961925744561E-3</v>
      </c>
      <c r="M7" s="112">
        <f t="shared" si="6"/>
        <v>115191.77668636927</v>
      </c>
      <c r="N7" s="111">
        <f t="shared" ref="N7" si="26">+(M7-M19)/M19</f>
        <v>-2.3314928936740878E-2</v>
      </c>
      <c r="O7" s="114">
        <v>0</v>
      </c>
      <c r="P7" s="115">
        <v>728.15</v>
      </c>
      <c r="Q7" s="128">
        <f t="shared" si="8"/>
        <v>465.49</v>
      </c>
      <c r="R7" s="129">
        <v>377.49</v>
      </c>
      <c r="S7" s="129">
        <v>88</v>
      </c>
      <c r="T7" s="130">
        <v>0</v>
      </c>
      <c r="U7" s="131">
        <v>15691.9</v>
      </c>
      <c r="V7" s="120">
        <f t="shared" si="9"/>
        <v>-3.1511862080287743E-2</v>
      </c>
      <c r="W7" s="153">
        <v>21</v>
      </c>
      <c r="X7" s="153">
        <v>20</v>
      </c>
      <c r="Y7" s="153">
        <v>32.847300000000004</v>
      </c>
      <c r="Z7" s="153">
        <v>6.8178000000000001</v>
      </c>
      <c r="AA7" s="124" t="s">
        <v>18</v>
      </c>
      <c r="AB7" s="124">
        <v>2024</v>
      </c>
      <c r="AC7" s="133"/>
      <c r="AD7" s="108" t="s">
        <v>221</v>
      </c>
    </row>
    <row r="8" spans="1:30" s="126" customFormat="1" ht="15.6" x14ac:dyDescent="0.3">
      <c r="A8" s="127">
        <v>2024</v>
      </c>
      <c r="B8" s="127" t="s">
        <v>14</v>
      </c>
      <c r="C8" s="110">
        <v>9498.4599999999991</v>
      </c>
      <c r="D8" s="111">
        <f t="shared" ref="D8" si="27">+(C8-C20)/C20</f>
        <v>1.843652509704782E-2</v>
      </c>
      <c r="E8" s="112">
        <f t="shared" ref="E8" si="28">C8+E9</f>
        <v>20379.55</v>
      </c>
      <c r="F8" s="111">
        <f>+(E8-E20)/E20</f>
        <v>4.190506181963332E-2</v>
      </c>
      <c r="G8" s="112">
        <f>SUM(C8:C19)</f>
        <v>115543.34999999998</v>
      </c>
      <c r="H8" s="111">
        <f t="shared" si="12"/>
        <v>-1.6817276950116349E-2</v>
      </c>
      <c r="I8" s="113">
        <f t="shared" ref="I8" si="29">C8+Q8</f>
        <v>9527.4399999999987</v>
      </c>
      <c r="J8" s="111">
        <f t="shared" ref="J8" si="30">+(I8-I20)/I20</f>
        <v>-1.912464549512272E-2</v>
      </c>
      <c r="K8" s="112">
        <f>K9+I8</f>
        <v>20729.686686369281</v>
      </c>
      <c r="L8" s="111">
        <f t="shared" si="15"/>
        <v>2.8735898070689756E-4</v>
      </c>
      <c r="M8" s="112">
        <f t="shared" si="6"/>
        <v>115044.59128957534</v>
      </c>
      <c r="N8" s="111">
        <f t="shared" ref="N8" si="31">+(M8-M20)/M20</f>
        <v>-2.6263350210925223E-2</v>
      </c>
      <c r="O8" s="114">
        <v>0</v>
      </c>
      <c r="P8" s="115">
        <v>903.2</v>
      </c>
      <c r="Q8" s="128">
        <f t="shared" si="8"/>
        <v>28.980000000000018</v>
      </c>
      <c r="R8" s="129">
        <v>389.67</v>
      </c>
      <c r="S8" s="129">
        <v>-44</v>
      </c>
      <c r="T8" s="130">
        <v>-316.69</v>
      </c>
      <c r="U8" s="131">
        <v>17206.91</v>
      </c>
      <c r="V8" s="120">
        <f t="shared" si="9"/>
        <v>-0.12487094487171792</v>
      </c>
      <c r="W8" s="153">
        <v>14</v>
      </c>
      <c r="X8" s="153">
        <v>19</v>
      </c>
      <c r="Y8" s="153">
        <v>27.933599999999998</v>
      </c>
      <c r="Z8" s="153">
        <v>6.2065000000000001</v>
      </c>
      <c r="AA8" s="124" t="s">
        <v>14</v>
      </c>
      <c r="AB8" s="124">
        <v>2024</v>
      </c>
      <c r="AC8" s="145" t="s">
        <v>289</v>
      </c>
      <c r="AD8" s="108" t="s">
        <v>221</v>
      </c>
    </row>
    <row r="9" spans="1:30" s="126" customFormat="1" ht="15.6" x14ac:dyDescent="0.3">
      <c r="A9" s="127">
        <v>2024</v>
      </c>
      <c r="B9" s="127" t="s">
        <v>11</v>
      </c>
      <c r="C9" s="110">
        <v>10881.09</v>
      </c>
      <c r="D9" s="111">
        <f t="shared" ref="D9" si="32">+(C9-C21)/C21</f>
        <v>6.329384817137651E-2</v>
      </c>
      <c r="E9" s="112">
        <f>C9</f>
        <v>10881.09</v>
      </c>
      <c r="F9" s="111">
        <f t="shared" ref="F9" si="33">+(E9-E21)/E21</f>
        <v>6.329384817137651E-2</v>
      </c>
      <c r="G9" s="112">
        <f t="shared" ref="G9" si="34">SUM(C9:C20)</f>
        <v>115371.40153599864</v>
      </c>
      <c r="H9" s="111">
        <f t="shared" si="12"/>
        <v>-2.1010125587010257E-2</v>
      </c>
      <c r="I9" s="113">
        <f>C9+Q9</f>
        <v>11202.246686369283</v>
      </c>
      <c r="J9" s="111">
        <f t="shared" ref="J9" si="35">+(I9-I21)/I21</f>
        <v>1.7412121520878988E-2</v>
      </c>
      <c r="K9" s="112">
        <f>I9</f>
        <v>11202.246686369283</v>
      </c>
      <c r="L9" s="111">
        <f t="shared" si="15"/>
        <v>1.7412121520878988E-2</v>
      </c>
      <c r="M9" s="112">
        <f t="shared" si="6"/>
        <v>115230.35282557399</v>
      </c>
      <c r="N9" s="111">
        <f t="shared" ref="N9" si="36">+(M9-M21)/M21</f>
        <v>-2.5823150184998866E-2</v>
      </c>
      <c r="O9" s="114">
        <v>0</v>
      </c>
      <c r="P9" s="115">
        <v>1056.17</v>
      </c>
      <c r="Q9" s="128">
        <f t="shared" si="8"/>
        <v>321.15668636928189</v>
      </c>
      <c r="R9" s="129">
        <v>365.15668636928189</v>
      </c>
      <c r="S9" s="129">
        <v>-44</v>
      </c>
      <c r="T9" s="130">
        <v>0</v>
      </c>
      <c r="U9" s="131">
        <v>18432.95</v>
      </c>
      <c r="V9" s="120">
        <f t="shared" si="9"/>
        <v>6.524090933783018E-2</v>
      </c>
      <c r="W9" s="154">
        <v>17</v>
      </c>
      <c r="X9" s="153">
        <v>18</v>
      </c>
      <c r="Y9" s="153">
        <v>21.8398</v>
      </c>
      <c r="Z9" s="153">
        <v>5.7175000000000002</v>
      </c>
      <c r="AA9" s="124" t="s">
        <v>11</v>
      </c>
      <c r="AB9" s="124">
        <v>2024</v>
      </c>
      <c r="AC9" s="145" t="s">
        <v>288</v>
      </c>
      <c r="AD9" s="108" t="s">
        <v>225</v>
      </c>
    </row>
    <row r="10" spans="1:30" s="126" customFormat="1" ht="15.6" x14ac:dyDescent="0.3">
      <c r="A10" s="127">
        <v>2023</v>
      </c>
      <c r="B10" s="127" t="s">
        <v>34</v>
      </c>
      <c r="C10" s="110">
        <v>10022.459999999999</v>
      </c>
      <c r="D10" s="111">
        <f t="shared" ref="D10" si="37">+(C10-C22)/C22</f>
        <v>-3.6765016818837183E-2</v>
      </c>
      <c r="E10" s="112">
        <f t="shared" ref="E10" si="38">C10+E11</f>
        <v>114723.69153599866</v>
      </c>
      <c r="F10" s="111">
        <f t="shared" ref="F10" si="39">+(E10-E22)/E22</f>
        <v>-3.534270898701989E-2</v>
      </c>
      <c r="G10" s="112">
        <f t="shared" ref="G10" si="40">SUM(C10:C21)</f>
        <v>114723.69153599865</v>
      </c>
      <c r="H10" s="111">
        <f t="shared" si="12"/>
        <v>-3.5342708987020244E-2</v>
      </c>
      <c r="I10" s="113">
        <f>C10+Q10</f>
        <v>10573.089999999998</v>
      </c>
      <c r="J10" s="111">
        <f t="shared" ref="J10" si="41">+(I10-I22)/I22</f>
        <v>5.3734198760432006E-3</v>
      </c>
      <c r="K10" s="112">
        <f t="shared" ref="K10" si="42">K11+I10</f>
        <v>115038.63613920473</v>
      </c>
      <c r="L10" s="111">
        <f t="shared" si="15"/>
        <v>-2.8245283413496487E-2</v>
      </c>
      <c r="M10" s="112">
        <f t="shared" ref="M10" si="43">SUM(I10:I21)</f>
        <v>115038.63613920473</v>
      </c>
      <c r="N10" s="111">
        <f t="shared" ref="N10" si="44">+(M10-M22)/M22</f>
        <v>-2.8245283413496608E-2</v>
      </c>
      <c r="O10" s="114">
        <v>0</v>
      </c>
      <c r="P10" s="115">
        <v>811.59</v>
      </c>
      <c r="Q10" s="128">
        <f t="shared" si="8"/>
        <v>550.63</v>
      </c>
      <c r="R10" s="129">
        <v>506.63</v>
      </c>
      <c r="S10" s="129">
        <v>44</v>
      </c>
      <c r="T10" s="130">
        <v>0</v>
      </c>
      <c r="U10" s="131">
        <v>17697.32</v>
      </c>
      <c r="V10" s="120">
        <f t="shared" si="9"/>
        <v>-1.4428830707251625E-2</v>
      </c>
      <c r="W10" s="154">
        <v>7</v>
      </c>
      <c r="X10" s="153">
        <v>18</v>
      </c>
      <c r="Y10" s="153">
        <v>30.525400000000001</v>
      </c>
      <c r="Z10" s="153">
        <v>17.387999999999998</v>
      </c>
      <c r="AA10" s="123" t="s">
        <v>34</v>
      </c>
      <c r="AB10" s="124">
        <v>2023</v>
      </c>
      <c r="AC10" s="145" t="s">
        <v>287</v>
      </c>
      <c r="AD10" s="108" t="s">
        <v>281</v>
      </c>
    </row>
    <row r="11" spans="1:30" s="126" customFormat="1" ht="15.6" x14ac:dyDescent="0.3">
      <c r="A11" s="127">
        <v>2023</v>
      </c>
      <c r="B11" s="127" t="s">
        <v>33</v>
      </c>
      <c r="C11" s="110">
        <v>9187.27</v>
      </c>
      <c r="D11" s="111">
        <f t="shared" ref="D11" si="45">+(C11-C23)/C23</f>
        <v>2.1462648831528756E-2</v>
      </c>
      <c r="E11" s="112">
        <f t="shared" ref="E11" si="46">C11+E12</f>
        <v>104701.23153599865</v>
      </c>
      <c r="F11" s="111">
        <f t="shared" ref="F11" si="47">+(E11-E23)/E23</f>
        <v>-3.5206339145045597E-2</v>
      </c>
      <c r="G11" s="112">
        <f t="shared" ref="G11" si="48">SUM(C11:C22)</f>
        <v>115106.23153599865</v>
      </c>
      <c r="H11" s="111">
        <f t="shared" ref="H11" si="49">+(G11-G23)/G23</f>
        <v>-3.1389351430376765E-2</v>
      </c>
      <c r="I11" s="113">
        <f t="shared" ref="I11" si="50">C11+Q11</f>
        <v>9061.880000000001</v>
      </c>
      <c r="J11" s="111">
        <f t="shared" ref="J11" si="51">+(I11-I23)/I23</f>
        <v>-4.8560854811609076E-3</v>
      </c>
      <c r="K11" s="112">
        <f t="shared" ref="K11" si="52">K12+I11</f>
        <v>104465.54613920473</v>
      </c>
      <c r="L11" s="111">
        <f t="shared" ref="L11" si="53">+(K11-K23)/K23</f>
        <v>-3.1523002417993495E-2</v>
      </c>
      <c r="M11" s="112">
        <f t="shared" ref="M11" si="54">SUM(I11:I22)</f>
        <v>114982.12613920473</v>
      </c>
      <c r="N11" s="111">
        <f t="shared" ref="N11" si="55">+(M11-M23)/M23</f>
        <v>-2.8522812303148414E-2</v>
      </c>
      <c r="O11" s="114">
        <v>0</v>
      </c>
      <c r="P11" s="115">
        <v>734.36</v>
      </c>
      <c r="Q11" s="128">
        <f t="shared" si="8"/>
        <v>-125.39</v>
      </c>
      <c r="R11" s="129">
        <v>-81.39</v>
      </c>
      <c r="S11" s="129">
        <v>-44</v>
      </c>
      <c r="T11" s="130">
        <v>0</v>
      </c>
      <c r="U11" s="131">
        <v>17277.349999999999</v>
      </c>
      <c r="V11" s="120">
        <f t="shared" si="9"/>
        <v>2.678550203724565E-2</v>
      </c>
      <c r="W11" s="154">
        <v>29</v>
      </c>
      <c r="X11" s="153">
        <v>18</v>
      </c>
      <c r="Y11" s="153">
        <v>31.684000000000001</v>
      </c>
      <c r="Z11" s="153">
        <v>14.273999999999999</v>
      </c>
      <c r="AA11" s="123" t="s">
        <v>33</v>
      </c>
      <c r="AB11" s="124">
        <v>2023</v>
      </c>
      <c r="AC11" s="145" t="s">
        <v>285</v>
      </c>
      <c r="AD11" s="108" t="s">
        <v>217</v>
      </c>
    </row>
    <row r="12" spans="1:30" s="126" customFormat="1" ht="15.6" x14ac:dyDescent="0.3">
      <c r="A12" s="127">
        <v>2023</v>
      </c>
      <c r="B12" s="127" t="s">
        <v>32</v>
      </c>
      <c r="C12" s="110">
        <v>8711.7099999999991</v>
      </c>
      <c r="D12" s="111">
        <f t="shared" ref="D12" si="56">+(C12-C24)/C24</f>
        <v>6.0454814212596011E-3</v>
      </c>
      <c r="E12" s="112">
        <f t="shared" ref="E12" si="57">C12+E13</f>
        <v>95513.961535998649</v>
      </c>
      <c r="F12" s="111">
        <f t="shared" ref="F12" si="58">+(E12-E24)/E24</f>
        <v>-4.0327467399528333E-2</v>
      </c>
      <c r="G12" s="112">
        <f t="shared" ref="G12" si="59">SUM(C12:C23)</f>
        <v>114913.19153599863</v>
      </c>
      <c r="H12" s="111">
        <f t="shared" ref="H12" si="60">+(G12-G24)/G24</f>
        <v>-3.4288393966460814E-2</v>
      </c>
      <c r="I12" s="113">
        <f t="shared" ref="I12:I13" si="61">C12+Q12</f>
        <v>8683.9399999999987</v>
      </c>
      <c r="J12" s="111">
        <f t="shared" ref="J12" si="62">+(I12-I24)/I24</f>
        <v>-6.211791417474322E-3</v>
      </c>
      <c r="K12" s="112">
        <f t="shared" ref="K12" si="63">K13+I12</f>
        <v>95403.666139204724</v>
      </c>
      <c r="L12" s="111">
        <f t="shared" ref="L12" si="64">+(K12-K24)/K24</f>
        <v>-3.3981815195719724E-2</v>
      </c>
      <c r="M12" s="112">
        <f t="shared" ref="M12" si="65">SUM(I12:I23)</f>
        <v>115026.34613920472</v>
      </c>
      <c r="N12" s="111">
        <f t="shared" ref="N12" si="66">+(M12-M24)/M24</f>
        <v>-2.7945932659590087E-2</v>
      </c>
      <c r="O12" s="114">
        <v>3.33</v>
      </c>
      <c r="P12" s="115">
        <v>259.69</v>
      </c>
      <c r="Q12" s="128">
        <f t="shared" si="8"/>
        <v>-27.77</v>
      </c>
      <c r="R12" s="129">
        <v>-27.77</v>
      </c>
      <c r="S12" s="129">
        <v>0</v>
      </c>
      <c r="T12" s="130">
        <v>0</v>
      </c>
      <c r="U12" s="131">
        <v>16511.419999999998</v>
      </c>
      <c r="V12" s="120">
        <f t="shared" si="9"/>
        <v>0.12414122247843976</v>
      </c>
      <c r="W12" s="153">
        <v>4</v>
      </c>
      <c r="X12" s="153">
        <v>18</v>
      </c>
      <c r="Y12" s="153">
        <v>77.145800000000008</v>
      </c>
      <c r="Z12" s="153">
        <v>62.525000000000006</v>
      </c>
      <c r="AA12" s="124" t="s">
        <v>32</v>
      </c>
      <c r="AB12" s="124">
        <v>2023</v>
      </c>
      <c r="AC12" s="145" t="s">
        <v>284</v>
      </c>
      <c r="AD12" s="108" t="s">
        <v>279</v>
      </c>
    </row>
    <row r="13" spans="1:30" s="126" customFormat="1" ht="15.6" x14ac:dyDescent="0.3">
      <c r="A13" s="127">
        <v>2023</v>
      </c>
      <c r="B13" s="127" t="s">
        <v>31</v>
      </c>
      <c r="C13" s="110">
        <v>9673.82</v>
      </c>
      <c r="D13" s="111">
        <f t="shared" ref="D13" si="67">+(C13-C25)/C25</f>
        <v>5.8441871050189872E-2</v>
      </c>
      <c r="E13" s="112">
        <f t="shared" ref="E13" si="68">C13+E14</f>
        <v>86802.251535998657</v>
      </c>
      <c r="F13" s="111">
        <f t="shared" ref="F13" si="69">+(E13-E25)/E25</f>
        <v>-4.4746610908329217E-2</v>
      </c>
      <c r="G13" s="112">
        <f t="shared" ref="G13" si="70">SUM(C13:C24)</f>
        <v>114860.84153599865</v>
      </c>
      <c r="H13" s="111">
        <f t="shared" ref="H13" si="71">+(G13-G25)/G25</f>
        <v>-3.6526407580914536E-2</v>
      </c>
      <c r="I13" s="113">
        <f t="shared" si="61"/>
        <v>8867.93</v>
      </c>
      <c r="J13" s="111">
        <f t="shared" ref="J13" si="72">+(I13-I25)/I25</f>
        <v>-4.8132585529024205E-2</v>
      </c>
      <c r="K13" s="112">
        <f t="shared" ref="K13" si="73">K14+I13</f>
        <v>86719.726139204722</v>
      </c>
      <c r="L13" s="111">
        <f t="shared" ref="L13" si="74">+(K13-K25)/K25</f>
        <v>-3.6677400484277312E-2</v>
      </c>
      <c r="M13" s="112">
        <f t="shared" ref="M13" si="75">SUM(I13:I24)</f>
        <v>115080.62613920473</v>
      </c>
      <c r="N13" s="111">
        <f t="shared" ref="N13" si="76">+(M13-M25)/M25</f>
        <v>-2.9009768947716261E-2</v>
      </c>
      <c r="O13" s="114">
        <v>74.040000000000006</v>
      </c>
      <c r="P13" s="115">
        <v>88.16</v>
      </c>
      <c r="Q13" s="128">
        <f t="shared" si="8"/>
        <v>-805.89</v>
      </c>
      <c r="R13" s="129">
        <v>-805.89</v>
      </c>
      <c r="S13" s="129">
        <v>0</v>
      </c>
      <c r="T13" s="130">
        <v>0</v>
      </c>
      <c r="U13" s="131">
        <v>24043.19</v>
      </c>
      <c r="V13" s="120">
        <f t="shared" si="9"/>
        <v>0.35463062760544461</v>
      </c>
      <c r="W13" s="153">
        <v>7</v>
      </c>
      <c r="X13" s="153">
        <v>18</v>
      </c>
      <c r="Y13" s="153">
        <v>87.556600000000003</v>
      </c>
      <c r="Z13" s="153">
        <v>69.555300000000003</v>
      </c>
      <c r="AA13" s="124" t="s">
        <v>31</v>
      </c>
      <c r="AB13" s="124">
        <v>2023</v>
      </c>
      <c r="AC13" s="145" t="s">
        <v>283</v>
      </c>
      <c r="AD13" s="108" t="s">
        <v>225</v>
      </c>
    </row>
    <row r="14" spans="1:30" s="126" customFormat="1" ht="15.6" x14ac:dyDescent="0.3">
      <c r="A14" s="127">
        <v>2023</v>
      </c>
      <c r="B14" s="127" t="s">
        <v>29</v>
      </c>
      <c r="C14" s="110">
        <v>10533.17</v>
      </c>
      <c r="D14" s="111">
        <f t="shared" ref="D14" si="77">+(C14-C26)/C26</f>
        <v>-0.13981444203171353</v>
      </c>
      <c r="E14" s="112">
        <f t="shared" ref="E14" si="78">C14+E15</f>
        <v>77128.43153599865</v>
      </c>
      <c r="F14" s="111">
        <f t="shared" ref="F14" si="79">+(E14-E26)/E26</f>
        <v>-5.6286138980461746E-2</v>
      </c>
      <c r="G14" s="112">
        <f t="shared" ref="G14" si="80">SUM(C14:C25)</f>
        <v>114326.70153599867</v>
      </c>
      <c r="H14" s="111">
        <f t="shared" ref="H14" si="81">+(G14-G26)/G26</f>
        <v>-4.5078940614285509E-2</v>
      </c>
      <c r="I14" s="113">
        <f t="shared" ref="I14:I19" si="82">C14+Q14</f>
        <v>10714.62</v>
      </c>
      <c r="J14" s="111">
        <f t="shared" ref="J14" si="83">+(I14-I26)/I26</f>
        <v>-7.4235709761953816E-2</v>
      </c>
      <c r="K14" s="112">
        <f t="shared" ref="K14" si="84">K15+I14</f>
        <v>77851.796139204715</v>
      </c>
      <c r="L14" s="111">
        <f t="shared" ref="L14" si="85">+(K14-K26)/K26</f>
        <v>-3.5355049434841079E-2</v>
      </c>
      <c r="M14" s="112">
        <f t="shared" ref="M14:M19" si="86">SUM(I14:I25)</f>
        <v>115529.0461530652</v>
      </c>
      <c r="N14" s="111">
        <f t="shared" ref="N14" si="87">+(M14-M26)/M26</f>
        <v>-2.6443357015301799E-2</v>
      </c>
      <c r="O14" s="114">
        <v>84.04</v>
      </c>
      <c r="P14" s="115">
        <v>0</v>
      </c>
      <c r="Q14" s="128">
        <f t="shared" si="8"/>
        <v>181.45</v>
      </c>
      <c r="R14" s="129">
        <v>225.45</v>
      </c>
      <c r="S14" s="129">
        <v>-44</v>
      </c>
      <c r="T14" s="130">
        <v>0</v>
      </c>
      <c r="U14" s="131">
        <v>19704.5</v>
      </c>
      <c r="V14" s="120">
        <f t="shared" si="9"/>
        <v>-0.20483751922380813</v>
      </c>
      <c r="W14" s="153">
        <v>21</v>
      </c>
      <c r="X14" s="153">
        <v>18</v>
      </c>
      <c r="Y14" s="153">
        <v>82.579700000000003</v>
      </c>
      <c r="Z14" s="153">
        <v>65.485800000000012</v>
      </c>
      <c r="AA14" s="124" t="s">
        <v>29</v>
      </c>
      <c r="AB14" s="124">
        <v>2023</v>
      </c>
      <c r="AC14" s="145" t="s">
        <v>282</v>
      </c>
      <c r="AD14" s="108" t="s">
        <v>276</v>
      </c>
    </row>
    <row r="15" spans="1:30" s="126" customFormat="1" ht="15.6" x14ac:dyDescent="0.3">
      <c r="A15" s="127">
        <v>2023</v>
      </c>
      <c r="B15" s="127" t="s">
        <v>28</v>
      </c>
      <c r="C15" s="110">
        <v>12032.17</v>
      </c>
      <c r="D15" s="111">
        <f t="shared" ref="D15" si="88">+(C15-C27)/C27</f>
        <v>-8.8805747620671113E-3</v>
      </c>
      <c r="E15" s="112">
        <f t="shared" ref="E15" si="89">C15+E16</f>
        <v>66595.261535998652</v>
      </c>
      <c r="F15" s="111">
        <f t="shared" ref="F15:F21" si="90">+(E15-E27)/E27</f>
        <v>-4.1565739150052225E-2</v>
      </c>
      <c r="G15" s="112">
        <f t="shared" ref="G15" si="91">SUM(C15:C26)</f>
        <v>116038.76153599865</v>
      </c>
      <c r="H15" s="111">
        <f t="shared" ref="H15" si="92">+(G15-G27)/G27</f>
        <v>-2.9592870090847906E-2</v>
      </c>
      <c r="I15" s="113">
        <f t="shared" si="82"/>
        <v>10947.68</v>
      </c>
      <c r="J15" s="111">
        <f t="shared" ref="J15" si="93">+(I15-I27)/I27</f>
        <v>-7.9574412631419594E-2</v>
      </c>
      <c r="K15" s="112">
        <f t="shared" ref="K15" si="94">K16+I15</f>
        <v>67137.176139204719</v>
      </c>
      <c r="L15" s="111">
        <f t="shared" ref="L15" si="95">+(K15-K27)/K27</f>
        <v>-2.8845736791880634E-2</v>
      </c>
      <c r="M15" s="112">
        <f t="shared" si="86"/>
        <v>116388.2361530652</v>
      </c>
      <c r="N15" s="111">
        <f t="shared" ref="N15" si="96">+(M15-M27)/M27</f>
        <v>-1.5908498708290045E-2</v>
      </c>
      <c r="O15" s="114">
        <v>192.5</v>
      </c>
      <c r="P15" s="115">
        <v>0</v>
      </c>
      <c r="Q15" s="128">
        <f t="shared" si="8"/>
        <v>-1084.49</v>
      </c>
      <c r="R15" s="129">
        <v>-1128.49</v>
      </c>
      <c r="S15" s="129">
        <v>44</v>
      </c>
      <c r="T15" s="130">
        <v>0</v>
      </c>
      <c r="U15" s="131">
        <v>22999.39</v>
      </c>
      <c r="V15" s="120">
        <f t="shared" si="9"/>
        <v>-6.6724477179388036E-2</v>
      </c>
      <c r="W15" s="153">
        <v>6</v>
      </c>
      <c r="X15" s="153">
        <v>18</v>
      </c>
      <c r="Y15" s="153">
        <v>86.165900000000008</v>
      </c>
      <c r="Z15" s="153">
        <v>68.818399999999997</v>
      </c>
      <c r="AA15" s="124" t="s">
        <v>28</v>
      </c>
      <c r="AB15" s="124">
        <v>2023</v>
      </c>
      <c r="AC15" s="145" t="s">
        <v>280</v>
      </c>
      <c r="AD15" s="108" t="s">
        <v>194</v>
      </c>
    </row>
    <row r="16" spans="1:30" s="126" customFormat="1" ht="15.6" x14ac:dyDescent="0.3">
      <c r="A16" s="127">
        <v>2023</v>
      </c>
      <c r="B16" s="127" t="s">
        <v>25</v>
      </c>
      <c r="C16" s="110">
        <v>9221.56</v>
      </c>
      <c r="D16" s="111">
        <f t="shared" ref="D16" si="97">+(C16-C28)/C28</f>
        <v>-2.9796617908692261E-2</v>
      </c>
      <c r="E16" s="112">
        <f t="shared" ref="E16" si="98">C16+E17</f>
        <v>54563.091535998654</v>
      </c>
      <c r="F16" s="111">
        <f t="shared" si="90"/>
        <v>-4.8485405105858713E-2</v>
      </c>
      <c r="G16" s="112">
        <f t="shared" ref="G16" si="99">SUM(C16:C27)</f>
        <v>116146.57153599864</v>
      </c>
      <c r="H16" s="111">
        <f t="shared" ref="H16" si="100">+(G16-G28)/G28</f>
        <v>-1.9548479791013693E-2</v>
      </c>
      <c r="I16" s="113">
        <f t="shared" si="82"/>
        <v>9248.9699999999993</v>
      </c>
      <c r="J16" s="111">
        <f t="shared" ref="J16" si="101">+(I16-I28)/I28</f>
        <v>-5.8720979934785159E-2</v>
      </c>
      <c r="K16" s="112">
        <f t="shared" ref="K16" si="102">K17+I16</f>
        <v>56189.496139204719</v>
      </c>
      <c r="L16" s="111">
        <f t="shared" ref="L16" si="103">+(K16-K28)/K28</f>
        <v>-1.8304082133957345E-2</v>
      </c>
      <c r="M16" s="112">
        <f t="shared" si="86"/>
        <v>117334.70615306517</v>
      </c>
      <c r="N16" s="111">
        <f t="shared" ref="N16" si="104">+(M16-M28)/M28</f>
        <v>-1.4824735157091329E-3</v>
      </c>
      <c r="O16" s="114">
        <v>42.59</v>
      </c>
      <c r="P16" s="115">
        <v>70.45</v>
      </c>
      <c r="Q16" s="128">
        <f t="shared" si="8"/>
        <v>27.409999999999997</v>
      </c>
      <c r="R16" s="129">
        <v>71.41</v>
      </c>
      <c r="S16" s="129">
        <v>-44</v>
      </c>
      <c r="T16" s="130">
        <v>0</v>
      </c>
      <c r="U16" s="131">
        <v>18683.795999935701</v>
      </c>
      <c r="V16" s="120">
        <f t="shared" si="9"/>
        <v>-6.4478485126792898E-2</v>
      </c>
      <c r="W16" s="153">
        <v>26</v>
      </c>
      <c r="X16" s="153">
        <v>18</v>
      </c>
      <c r="Y16" s="153">
        <v>76.190000000000012</v>
      </c>
      <c r="Z16" s="153">
        <v>67.216000000000008</v>
      </c>
      <c r="AA16" s="124" t="s">
        <v>25</v>
      </c>
      <c r="AB16" s="124">
        <v>2023</v>
      </c>
      <c r="AC16" s="145" t="s">
        <v>277</v>
      </c>
      <c r="AD16" s="108" t="s">
        <v>232</v>
      </c>
    </row>
    <row r="17" spans="1:30" s="126" customFormat="1" ht="15.6" x14ac:dyDescent="0.3">
      <c r="A17" s="127">
        <v>2023</v>
      </c>
      <c r="B17" s="127" t="s">
        <v>23</v>
      </c>
      <c r="C17" s="110">
        <v>8216.9500000000007</v>
      </c>
      <c r="D17" s="111">
        <f t="shared" ref="D17" si="105">+(C17-C29)/C29</f>
        <v>-8.3087281873428009E-2</v>
      </c>
      <c r="E17" s="112">
        <f t="shared" ref="E17" si="106">C17+E18</f>
        <v>45341.531535998656</v>
      </c>
      <c r="F17" s="111">
        <f t="shared" si="90"/>
        <v>-5.21985671833761E-2</v>
      </c>
      <c r="G17" s="112">
        <f t="shared" ref="G17" si="107">SUM(C17:C28)</f>
        <v>116429.78153599864</v>
      </c>
      <c r="H17" s="111">
        <f t="shared" ref="H17" si="108">+(G17-G29)/G29</f>
        <v>-2.7158029270987052E-2</v>
      </c>
      <c r="I17" s="113">
        <f t="shared" si="82"/>
        <v>8366.5300000000007</v>
      </c>
      <c r="J17" s="111">
        <f t="shared" ref="J17" si="109">+(I17-I29)/I29</f>
        <v>7.366336156814618E-3</v>
      </c>
      <c r="K17" s="112">
        <f t="shared" ref="K17" si="110">K18+I17</f>
        <v>46940.526139204718</v>
      </c>
      <c r="L17" s="111">
        <f t="shared" ref="L17" si="111">+(K17-K29)/K29</f>
        <v>-9.927691379217729E-3</v>
      </c>
      <c r="M17" s="112">
        <f t="shared" si="86"/>
        <v>117911.69615306518</v>
      </c>
      <c r="N17" s="111">
        <f t="shared" ref="N17" si="112">+(M17-M29)/M29</f>
        <v>3.69517395525501E-3</v>
      </c>
      <c r="O17" s="114">
        <v>0</v>
      </c>
      <c r="P17" s="115">
        <v>200.81</v>
      </c>
      <c r="Q17" s="128">
        <f t="shared" si="8"/>
        <v>149.58000000000001</v>
      </c>
      <c r="R17" s="129">
        <v>193.58</v>
      </c>
      <c r="S17" s="129">
        <v>-44</v>
      </c>
      <c r="T17" s="130">
        <v>0</v>
      </c>
      <c r="U17" s="131">
        <v>14798.4</v>
      </c>
      <c r="V17" s="120">
        <f t="shared" si="9"/>
        <v>-0.21863812909071334</v>
      </c>
      <c r="W17" s="153">
        <v>31</v>
      </c>
      <c r="X17" s="153">
        <v>19</v>
      </c>
      <c r="Y17" s="153">
        <v>76.131999999999991</v>
      </c>
      <c r="Z17" s="153">
        <v>44.554000000000009</v>
      </c>
      <c r="AA17" s="124" t="s">
        <v>23</v>
      </c>
      <c r="AB17" s="124">
        <v>2023</v>
      </c>
      <c r="AC17" s="145" t="s">
        <v>278</v>
      </c>
      <c r="AD17" s="108" t="s">
        <v>205</v>
      </c>
    </row>
    <row r="18" spans="1:30" s="126" customFormat="1" ht="15.6" x14ac:dyDescent="0.3">
      <c r="A18" s="127">
        <v>2023</v>
      </c>
      <c r="B18" s="127" t="s">
        <v>20</v>
      </c>
      <c r="C18" s="110">
        <v>8130.57</v>
      </c>
      <c r="D18" s="111">
        <f t="shared" ref="D18" si="113">+(C18-C30)/C30</f>
        <v>-2.1281129022938799E-2</v>
      </c>
      <c r="E18" s="112">
        <f t="shared" ref="E18" si="114">C18+E19</f>
        <v>37124.581535998652</v>
      </c>
      <c r="F18" s="111">
        <f t="shared" si="90"/>
        <v>-4.5078425705655692E-2</v>
      </c>
      <c r="G18" s="112">
        <f t="shared" ref="G18" si="115">SUM(C18:C29)</f>
        <v>117174.37153599865</v>
      </c>
      <c r="H18" s="111">
        <f t="shared" ref="H18" si="116">+(G18-G30)/G30</f>
        <v>-1.8419996993306879E-2</v>
      </c>
      <c r="I18" s="113">
        <f t="shared" si="82"/>
        <v>8276.7099999999991</v>
      </c>
      <c r="J18" s="111">
        <f t="shared" ref="J18" si="117">+(I18-I30)/I30</f>
        <v>-1.088223027162569E-2</v>
      </c>
      <c r="K18" s="112">
        <f t="shared" ref="K18" si="118">K19+I18</f>
        <v>38573.996139204719</v>
      </c>
      <c r="L18" s="111">
        <f t="shared" ref="L18" si="119">+(K18-K30)/K30</f>
        <v>-1.3600617932843867E-2</v>
      </c>
      <c r="M18" s="112">
        <f t="shared" si="86"/>
        <v>117850.51615306518</v>
      </c>
      <c r="N18" s="111">
        <f t="shared" ref="N18" si="120">+(M18-M30)/M30</f>
        <v>3.6913827686042104E-5</v>
      </c>
      <c r="O18" s="114">
        <v>0</v>
      </c>
      <c r="P18" s="115">
        <v>432.78</v>
      </c>
      <c r="Q18" s="128">
        <f t="shared" si="8"/>
        <v>146.13999999999999</v>
      </c>
      <c r="R18" s="129">
        <v>58.14</v>
      </c>
      <c r="S18" s="129">
        <v>88</v>
      </c>
      <c r="T18" s="130">
        <v>0</v>
      </c>
      <c r="U18" s="131">
        <v>14603.64</v>
      </c>
      <c r="V18" s="120">
        <f t="shared" si="9"/>
        <v>1.1498424602929998E-2</v>
      </c>
      <c r="W18" s="153">
        <v>13</v>
      </c>
      <c r="X18" s="153">
        <v>20</v>
      </c>
      <c r="Y18" s="153">
        <v>81.861000000000004</v>
      </c>
      <c r="Z18" s="153">
        <v>44.908999999999999</v>
      </c>
      <c r="AA18" s="124" t="s">
        <v>20</v>
      </c>
      <c r="AB18" s="124">
        <v>2023</v>
      </c>
      <c r="AC18" s="145" t="s">
        <v>273</v>
      </c>
      <c r="AD18" s="108" t="s">
        <v>216</v>
      </c>
    </row>
    <row r="19" spans="1:30" s="126" customFormat="1" ht="15.6" x14ac:dyDescent="0.3">
      <c r="A19" s="127">
        <v>2023</v>
      </c>
      <c r="B19" s="127" t="s">
        <v>18</v>
      </c>
      <c r="C19" s="110">
        <v>9434.1200000000008</v>
      </c>
      <c r="D19" s="111">
        <f t="shared" ref="D19" si="121">+(C19-C31)/C31</f>
        <v>-1.7552409902662412E-2</v>
      </c>
      <c r="E19" s="112">
        <f t="shared" ref="E19" si="122">C19+E20</f>
        <v>28994.011535998652</v>
      </c>
      <c r="F19" s="111">
        <f t="shared" si="90"/>
        <v>-5.154536688900023E-2</v>
      </c>
      <c r="G19" s="112">
        <f t="shared" ref="G19" si="123">SUM(C19:C30)</f>
        <v>117351.16153599865</v>
      </c>
      <c r="H19" s="111">
        <f t="shared" ref="H19" si="124">+(G19-G31)/G31</f>
        <v>-1.7268884898724812E-2</v>
      </c>
      <c r="I19" s="113">
        <f t="shared" si="82"/>
        <v>9573.5546032060665</v>
      </c>
      <c r="J19" s="111">
        <f t="shared" ref="J19" si="125">+(I19-I31)/I31</f>
        <v>-2.106089018621915E-2</v>
      </c>
      <c r="K19" s="112">
        <f t="shared" ref="K19" si="126">K20+I19</f>
        <v>30297.28613920472</v>
      </c>
      <c r="L19" s="111">
        <f t="shared" ref="L19" si="127">+(K19-K31)/K31</f>
        <v>-1.4340639278344241E-2</v>
      </c>
      <c r="M19" s="112">
        <f t="shared" si="86"/>
        <v>117941.57615306519</v>
      </c>
      <c r="N19" s="111">
        <f t="shared" ref="N19" si="128">+(M19-M31)/M31</f>
        <v>6.0999703660169708E-4</v>
      </c>
      <c r="O19" s="114">
        <v>0</v>
      </c>
      <c r="P19" s="115">
        <v>807.39</v>
      </c>
      <c r="Q19" s="128">
        <f>R19+S19+T19</f>
        <v>139.4346032060661</v>
      </c>
      <c r="R19" s="129">
        <v>183.4346032060661</v>
      </c>
      <c r="S19" s="129">
        <v>-44</v>
      </c>
      <c r="T19" s="130">
        <v>0</v>
      </c>
      <c r="U19" s="131">
        <v>16202.47</v>
      </c>
      <c r="V19" s="120">
        <f t="shared" ref="V19:V30" si="129">+(U19-U31)/U31</f>
        <v>-4.3108478420070519E-2</v>
      </c>
      <c r="W19" s="153">
        <v>7</v>
      </c>
      <c r="X19" s="153">
        <v>19</v>
      </c>
      <c r="Y19" s="153">
        <v>31.962</v>
      </c>
      <c r="Z19" s="153">
        <v>17.535699999999999</v>
      </c>
      <c r="AA19" s="124" t="s">
        <v>18</v>
      </c>
      <c r="AB19" s="124">
        <v>2023</v>
      </c>
      <c r="AC19" s="145" t="s">
        <v>274</v>
      </c>
      <c r="AD19" s="108" t="s">
        <v>225</v>
      </c>
    </row>
    <row r="20" spans="1:30" s="126" customFormat="1" ht="15.6" x14ac:dyDescent="0.3">
      <c r="A20" s="127">
        <v>2023</v>
      </c>
      <c r="B20" s="127" t="s">
        <v>14</v>
      </c>
      <c r="C20" s="110">
        <v>9326.5115359986539</v>
      </c>
      <c r="D20" s="111">
        <f t="shared" ref="D20" si="130">+(C20-C32)/C32</f>
        <v>-3.3941580184494669E-2</v>
      </c>
      <c r="E20" s="112">
        <f t="shared" ref="E20" si="131">C20+E21</f>
        <v>19559.891535998653</v>
      </c>
      <c r="F20" s="111">
        <f t="shared" si="90"/>
        <v>-6.711373902034698E-2</v>
      </c>
      <c r="G20" s="112">
        <f t="shared" ref="G20" si="132">SUM(C20:C31)</f>
        <v>117519.71153599865</v>
      </c>
      <c r="H20" s="111">
        <f t="shared" ref="H20" si="133">+(G20-G32)/G32</f>
        <v>-1.4924999699089803E-2</v>
      </c>
      <c r="I20" s="113">
        <f t="shared" ref="I20" si="134">C20+Q20</f>
        <v>9713.2015359986544</v>
      </c>
      <c r="J20" s="111">
        <f t="shared" ref="J20" si="135">+(I20-I32)/I32</f>
        <v>-1.3938222831464958E-2</v>
      </c>
      <c r="K20" s="112">
        <f>K21+I20</f>
        <v>20723.731535998653</v>
      </c>
      <c r="L20" s="111">
        <f t="shared" ref="L20" si="136">+(K20-K32)/K32</f>
        <v>-1.1204889646638412E-2</v>
      </c>
      <c r="M20" s="112">
        <f t="shared" ref="M20" si="137">SUM(I20:I31)</f>
        <v>118147.54154985913</v>
      </c>
      <c r="N20" s="111">
        <f t="shared" ref="N20" si="138">+(M20-M32)/M32</f>
        <v>2.8887323438180185E-3</v>
      </c>
      <c r="O20" s="114">
        <v>0</v>
      </c>
      <c r="P20" s="115">
        <v>891.71</v>
      </c>
      <c r="Q20" s="128">
        <f t="shared" si="8"/>
        <v>386.69</v>
      </c>
      <c r="R20" s="129">
        <v>386.69</v>
      </c>
      <c r="S20" s="129">
        <v>0</v>
      </c>
      <c r="T20" s="130">
        <v>0</v>
      </c>
      <c r="U20" s="131">
        <v>19662.14</v>
      </c>
      <c r="V20" s="120">
        <f t="shared" si="129"/>
        <v>6.2837911615672912E-2</v>
      </c>
      <c r="W20" s="153">
        <v>3</v>
      </c>
      <c r="X20" s="153">
        <v>19</v>
      </c>
      <c r="Y20" s="153">
        <v>3.8610000000000002</v>
      </c>
      <c r="Z20" s="153">
        <v>-18.540000000000003</v>
      </c>
      <c r="AA20" s="124" t="s">
        <v>14</v>
      </c>
      <c r="AB20" s="124">
        <v>2023</v>
      </c>
      <c r="AC20" s="145" t="s">
        <v>275</v>
      </c>
      <c r="AD20" s="108" t="s">
        <v>267</v>
      </c>
    </row>
    <row r="21" spans="1:30" s="126" customFormat="1" ht="15.6" x14ac:dyDescent="0.3">
      <c r="A21" s="127">
        <v>2023</v>
      </c>
      <c r="B21" s="127" t="s">
        <v>11</v>
      </c>
      <c r="C21" s="110">
        <v>10233.379999999999</v>
      </c>
      <c r="D21" s="111">
        <f t="shared" ref="D21" si="139">+(C21-C33)/C33</f>
        <v>-9.5422209021928994E-2</v>
      </c>
      <c r="E21" s="112">
        <f>C21</f>
        <v>10233.379999999999</v>
      </c>
      <c r="F21" s="111">
        <f t="shared" si="90"/>
        <v>-9.5422209021928994E-2</v>
      </c>
      <c r="G21" s="112">
        <f>SUM(C21:C32)</f>
        <v>117847.39000000001</v>
      </c>
      <c r="H21" s="111">
        <f t="shared" ref="H21" si="140">+(G21-G33)/G33</f>
        <v>-1.2936869075961146E-2</v>
      </c>
      <c r="I21" s="113">
        <f t="shared" ref="I21" si="141">C21+Q21</f>
        <v>11010.529999999999</v>
      </c>
      <c r="J21" s="111">
        <f t="shared" ref="J21" si="142">+(I21-I33)/I33</f>
        <v>-8.7810033606198802E-3</v>
      </c>
      <c r="K21" s="112">
        <f>I21</f>
        <v>11010.529999999999</v>
      </c>
      <c r="L21" s="111">
        <f t="shared" ref="L21" si="143">+(K21-K33)/K33</f>
        <v>-8.7810033606198802E-3</v>
      </c>
      <c r="M21" s="112">
        <f t="shared" ref="M21" si="144">SUM(I21:I32)</f>
        <v>118284.84001386048</v>
      </c>
      <c r="N21" s="111">
        <f t="shared" ref="N21" si="145">+(M21-M33)/M33</f>
        <v>4.8107296572760952E-3</v>
      </c>
      <c r="O21" s="114">
        <v>0</v>
      </c>
      <c r="P21" s="115">
        <v>904.38</v>
      </c>
      <c r="Q21" s="128">
        <f t="shared" si="8"/>
        <v>777.15</v>
      </c>
      <c r="R21" s="129">
        <v>821.15</v>
      </c>
      <c r="S21" s="129">
        <v>-44</v>
      </c>
      <c r="T21" s="130">
        <v>0</v>
      </c>
      <c r="U21" s="131">
        <v>17304.02</v>
      </c>
      <c r="V21" s="120">
        <f t="shared" si="129"/>
        <v>-0.12413446119956588</v>
      </c>
      <c r="W21" s="153">
        <v>16</v>
      </c>
      <c r="X21" s="153">
        <v>18</v>
      </c>
      <c r="Y21" s="153">
        <v>33.149000000000001</v>
      </c>
      <c r="Z21" s="153">
        <v>22.608000000000001</v>
      </c>
      <c r="AA21" s="124" t="s">
        <v>11</v>
      </c>
      <c r="AB21" s="124">
        <v>2023</v>
      </c>
      <c r="AC21" s="145" t="s">
        <v>272</v>
      </c>
      <c r="AD21" s="108" t="s">
        <v>205</v>
      </c>
    </row>
    <row r="22" spans="1:30" s="126" customFormat="1" ht="15.6" x14ac:dyDescent="0.3">
      <c r="A22" s="127">
        <v>2022</v>
      </c>
      <c r="B22" s="127" t="s">
        <v>34</v>
      </c>
      <c r="C22" s="110">
        <v>10405</v>
      </c>
      <c r="D22" s="111">
        <f t="shared" ref="D22" si="146">+(C22-C34)/C34</f>
        <v>8.7701438939593156E-3</v>
      </c>
      <c r="E22" s="112">
        <f>C22+E23</f>
        <v>118926.88999999998</v>
      </c>
      <c r="F22" s="111">
        <f t="shared" ref="F22" si="147">+(E22-E34)/E34</f>
        <v>1.4238728617676282E-3</v>
      </c>
      <c r="G22" s="112">
        <f>SUM(C22:C33)</f>
        <v>118926.89000000001</v>
      </c>
      <c r="H22" s="111">
        <f t="shared" ref="H22" si="148">+(G22-G34)/G34</f>
        <v>1.4238728617678733E-3</v>
      </c>
      <c r="I22" s="113">
        <f t="shared" ref="I22" si="149">C22+Q22</f>
        <v>10516.58</v>
      </c>
      <c r="J22" s="111">
        <f t="shared" ref="J22:J28" si="150">+(I22-I34)/I34</f>
        <v>2.320764985136481E-3</v>
      </c>
      <c r="K22" s="112">
        <f>K23+I22</f>
        <v>118382.38001386046</v>
      </c>
      <c r="L22" s="111">
        <f t="shared" ref="L22" si="151">+(K22-K34)/K34</f>
        <v>7.0738412891400357E-3</v>
      </c>
      <c r="M22" s="112">
        <f t="shared" ref="M22" si="152">SUM(I22:I33)</f>
        <v>118382.38001386047</v>
      </c>
      <c r="N22" s="111">
        <f t="shared" ref="N22" si="153">+(M22-M34)/M34</f>
        <v>7.0738412891401597E-3</v>
      </c>
      <c r="O22" s="114">
        <v>0</v>
      </c>
      <c r="P22" s="115">
        <v>931.88</v>
      </c>
      <c r="Q22" s="128">
        <f t="shared" si="8"/>
        <v>111.58000000000001</v>
      </c>
      <c r="R22" s="128">
        <v>155.58000000000001</v>
      </c>
      <c r="S22" s="129">
        <v>-44</v>
      </c>
      <c r="T22" s="130">
        <v>0</v>
      </c>
      <c r="U22" s="131">
        <v>17956.41</v>
      </c>
      <c r="V22" s="120">
        <f t="shared" si="129"/>
        <v>-7.8350673799110345E-4</v>
      </c>
      <c r="W22" s="153">
        <v>12</v>
      </c>
      <c r="X22" s="153">
        <v>18</v>
      </c>
      <c r="Y22" s="153">
        <v>30.201000000000001</v>
      </c>
      <c r="Z22" s="153">
        <v>15.915000000000003</v>
      </c>
      <c r="AA22" s="124" t="s">
        <v>34</v>
      </c>
      <c r="AB22" s="124">
        <v>2022</v>
      </c>
      <c r="AC22" s="145" t="s">
        <v>270</v>
      </c>
      <c r="AD22" s="108" t="s">
        <v>271</v>
      </c>
    </row>
    <row r="23" spans="1:30" s="126" customFormat="1" ht="15.6" x14ac:dyDescent="0.3">
      <c r="A23" s="127">
        <v>2022</v>
      </c>
      <c r="B23" s="127" t="s">
        <v>33</v>
      </c>
      <c r="C23" s="110">
        <v>8994.23</v>
      </c>
      <c r="D23" s="111">
        <f t="shared" ref="D23" si="154">+(C23-C35)/C35</f>
        <v>-1.7140053414460409E-2</v>
      </c>
      <c r="E23" s="112">
        <f t="shared" ref="E23" si="155">C23+E24</f>
        <v>108521.88999999998</v>
      </c>
      <c r="F23" s="111">
        <f t="shared" ref="F23" si="156">+(E23-E35)/E35</f>
        <v>7.2513500932002697E-4</v>
      </c>
      <c r="G23" s="112">
        <f>SUM(C23:C34)</f>
        <v>118836.43000000002</v>
      </c>
      <c r="H23" s="111">
        <f t="shared" ref="H23" si="157">+(G23-G35)/G35</f>
        <v>-7.9209196849962813E-4</v>
      </c>
      <c r="I23" s="113">
        <f t="shared" ref="I23:I28" si="158">C23+Q23</f>
        <v>9106.1</v>
      </c>
      <c r="J23" s="111">
        <f t="shared" si="150"/>
        <v>2.7253657220567425E-3</v>
      </c>
      <c r="K23" s="112">
        <f t="shared" ref="K23" si="159">K24+I23</f>
        <v>107865.80001386045</v>
      </c>
      <c r="L23" s="111">
        <f t="shared" ref="L23" si="160">+(K23-K35)/K35</f>
        <v>7.539664336215425E-3</v>
      </c>
      <c r="M23" s="112">
        <f t="shared" ref="M23" si="161">SUM(I23:I34)</f>
        <v>118358.03001386048</v>
      </c>
      <c r="N23" s="111">
        <f t="shared" ref="N23" si="162">+(M23-M35)/M35</f>
        <v>6.7458539886000547E-3</v>
      </c>
      <c r="O23" s="114">
        <v>1.52</v>
      </c>
      <c r="P23" s="115">
        <v>557.23900000000003</v>
      </c>
      <c r="Q23" s="128">
        <f t="shared" si="8"/>
        <v>111.87</v>
      </c>
      <c r="R23" s="129">
        <v>155.87</v>
      </c>
      <c r="S23" s="129">
        <v>-44</v>
      </c>
      <c r="T23" s="130">
        <v>0</v>
      </c>
      <c r="U23" s="131">
        <v>16826.64</v>
      </c>
      <c r="V23" s="120">
        <f t="shared" si="129"/>
        <v>-1.245795652421431E-2</v>
      </c>
      <c r="W23" s="153">
        <v>21</v>
      </c>
      <c r="X23" s="153">
        <v>18</v>
      </c>
      <c r="Y23" s="153">
        <v>35.174000000000007</v>
      </c>
      <c r="Z23" s="153">
        <v>16.614999999999998</v>
      </c>
      <c r="AA23" s="124" t="s">
        <v>33</v>
      </c>
      <c r="AB23" s="124">
        <v>2022</v>
      </c>
      <c r="AC23" s="145" t="s">
        <v>269</v>
      </c>
      <c r="AD23" s="108" t="s">
        <v>262</v>
      </c>
    </row>
    <row r="24" spans="1:30" s="156" customFormat="1" ht="15.6" x14ac:dyDescent="0.3">
      <c r="A24" s="127">
        <v>2022</v>
      </c>
      <c r="B24" s="127" t="s">
        <v>32</v>
      </c>
      <c r="C24" s="110">
        <v>8659.36</v>
      </c>
      <c r="D24" s="111">
        <f t="shared" ref="D24" si="163">+(C24-C36)/C36</f>
        <v>-2.5003856360968864E-2</v>
      </c>
      <c r="E24" s="112">
        <f t="shared" ref="E24" si="164">C24+E25</f>
        <v>99527.659999999989</v>
      </c>
      <c r="F24" s="111">
        <f t="shared" ref="F24" si="165">+(E24-E36)/E36</f>
        <v>2.3716471350500382E-3</v>
      </c>
      <c r="G24" s="112">
        <f>SUM(C24:C35)</f>
        <v>118993.28000000001</v>
      </c>
      <c r="H24" s="111">
        <f t="shared" ref="H24" si="166">+(G24-G36)/G36</f>
        <v>1.6290944195974642E-3</v>
      </c>
      <c r="I24" s="113">
        <f t="shared" si="158"/>
        <v>8738.2200000000012</v>
      </c>
      <c r="J24" s="111">
        <f t="shared" si="150"/>
        <v>-2.0792781526193443E-2</v>
      </c>
      <c r="K24" s="112">
        <f>K25+I24</f>
        <v>98759.700013860449</v>
      </c>
      <c r="L24" s="111">
        <f t="shared" ref="L24" si="167">+(K24-K36)/K36</f>
        <v>7.9858936850946711E-3</v>
      </c>
      <c r="M24" s="112">
        <f>SUM(I24:I35)</f>
        <v>118333.28001386048</v>
      </c>
      <c r="N24" s="111">
        <f t="shared" ref="N24" si="168">+(M24-M36)/M36</f>
        <v>5.3135461982970244E-3</v>
      </c>
      <c r="O24" s="114">
        <v>0</v>
      </c>
      <c r="P24" s="115">
        <v>348.88</v>
      </c>
      <c r="Q24" s="128">
        <f t="shared" si="8"/>
        <v>78.86</v>
      </c>
      <c r="R24" s="129">
        <v>34.86</v>
      </c>
      <c r="S24" s="129">
        <v>44</v>
      </c>
      <c r="T24" s="130">
        <v>0</v>
      </c>
      <c r="U24" s="131">
        <v>14688.03</v>
      </c>
      <c r="V24" s="120">
        <f t="shared" si="129"/>
        <v>-3.4819498866795716E-2</v>
      </c>
      <c r="W24" s="154">
        <v>26</v>
      </c>
      <c r="X24" s="154">
        <v>19</v>
      </c>
      <c r="Y24" s="153">
        <v>65.195999999999998</v>
      </c>
      <c r="Z24" s="153">
        <v>62.839000000000006</v>
      </c>
      <c r="AA24" s="124" t="s">
        <v>32</v>
      </c>
      <c r="AB24" s="124">
        <v>2022</v>
      </c>
      <c r="AC24" s="145" t="s">
        <v>268</v>
      </c>
      <c r="AD24" s="108" t="s">
        <v>217</v>
      </c>
    </row>
    <row r="25" spans="1:30" s="107" customFormat="1" ht="15.6" x14ac:dyDescent="0.3">
      <c r="A25" s="134">
        <v>2022</v>
      </c>
      <c r="B25" s="134" t="s">
        <v>31</v>
      </c>
      <c r="C25" s="90">
        <v>9139.68</v>
      </c>
      <c r="D25" s="62">
        <f t="shared" ref="D25" si="169">+(C25-C37)/C37</f>
        <v>-5.2691476515979808E-2</v>
      </c>
      <c r="E25" s="63">
        <f t="shared" ref="E25" si="170">C25+E26</f>
        <v>90868.299999999988</v>
      </c>
      <c r="F25" s="62">
        <f t="shared" ref="F25" si="171">+(E25-E37)/E37</f>
        <v>5.0608586961742317E-3</v>
      </c>
      <c r="G25" s="63">
        <f t="shared" ref="G25" si="172">SUM(C25:C36)</f>
        <v>119215.35000000003</v>
      </c>
      <c r="H25" s="62">
        <f t="shared" ref="H25" si="173">+(G25-G37)/G37</f>
        <v>3.8026423116677421E-3</v>
      </c>
      <c r="I25" s="68">
        <f t="shared" si="158"/>
        <v>9316.350013860465</v>
      </c>
      <c r="J25" s="62">
        <f t="shared" si="150"/>
        <v>-1.5655309105959275E-2</v>
      </c>
      <c r="K25" s="63">
        <f t="shared" ref="K25" si="174">K26+I25</f>
        <v>90021.480013860448</v>
      </c>
      <c r="L25" s="62">
        <f t="shared" ref="L25" si="175">+(K25-K37)/K37</f>
        <v>1.08697140379518E-2</v>
      </c>
      <c r="M25" s="63">
        <f t="shared" ref="M25" si="176">SUM(I25:I36)</f>
        <v>118518.83001386048</v>
      </c>
      <c r="N25" s="62">
        <f t="shared" ref="N25" si="177">+(M25-M37)/M37</f>
        <v>7.2511924669895148E-3</v>
      </c>
      <c r="O25" s="78">
        <v>22.16</v>
      </c>
      <c r="P25" s="75">
        <v>86.295208333333235</v>
      </c>
      <c r="Q25" s="135">
        <v>176.67001386046419</v>
      </c>
      <c r="R25" s="136">
        <v>223.68</v>
      </c>
      <c r="S25" s="136">
        <v>-44</v>
      </c>
      <c r="T25" s="137">
        <v>0</v>
      </c>
      <c r="U25" s="138">
        <v>17748.89</v>
      </c>
      <c r="V25" s="155">
        <f t="shared" si="129"/>
        <v>-0.11398641194470929</v>
      </c>
      <c r="W25" s="151">
        <v>12</v>
      </c>
      <c r="X25" s="151">
        <v>18</v>
      </c>
      <c r="Y25" s="151">
        <v>75.837000000000018</v>
      </c>
      <c r="Z25" s="151">
        <v>65.972000000000008</v>
      </c>
      <c r="AA25" s="77" t="s">
        <v>259</v>
      </c>
      <c r="AB25" s="77">
        <v>2022</v>
      </c>
      <c r="AC25" s="148" t="s">
        <v>266</v>
      </c>
      <c r="AD25" s="86" t="s">
        <v>232</v>
      </c>
    </row>
    <row r="26" spans="1:30" s="126" customFormat="1" ht="15.6" x14ac:dyDescent="0.3">
      <c r="A26" s="127">
        <v>2022</v>
      </c>
      <c r="B26" s="127" t="s">
        <v>29</v>
      </c>
      <c r="C26" s="110">
        <v>12245.23</v>
      </c>
      <c r="D26" s="111">
        <f t="shared" ref="D26" si="178">+(C26-C38)/C38</f>
        <v>1.2093651411573415E-2</v>
      </c>
      <c r="E26" s="112">
        <f t="shared" ref="E26" si="179">C26+E27</f>
        <v>81728.62</v>
      </c>
      <c r="F26" s="111">
        <f t="shared" ref="F26" si="180">+(E26-E38)/E38</f>
        <v>1.1960051753597919E-2</v>
      </c>
      <c r="G26" s="112">
        <f t="shared" ref="G26" si="181">SUM(C26:C37)</f>
        <v>119723.72000000002</v>
      </c>
      <c r="H26" s="111">
        <f t="shared" ref="H26" si="182">+(G26-G38)/G38</f>
        <v>1.161825890224733E-2</v>
      </c>
      <c r="I26" s="113">
        <f t="shared" si="158"/>
        <v>11573.81</v>
      </c>
      <c r="J26" s="111">
        <f t="shared" si="150"/>
        <v>3.5544989773221451E-2</v>
      </c>
      <c r="K26" s="112">
        <f t="shared" ref="K26" si="183">K27+I26</f>
        <v>80705.12999999999</v>
      </c>
      <c r="L26" s="111">
        <f t="shared" ref="L26" si="184">+(K26-K38)/K38</f>
        <v>1.4024002872558739E-2</v>
      </c>
      <c r="M26" s="112">
        <f t="shared" ref="M26" si="185">SUM(I26:I37)</f>
        <v>118667.00000000001</v>
      </c>
      <c r="N26" s="111">
        <f t="shared" ref="N26" si="186">+(M26-M38)/M38</f>
        <v>1.0916900700371204E-2</v>
      </c>
      <c r="O26" s="114">
        <v>155.66999999999999</v>
      </c>
      <c r="P26" s="115">
        <v>0</v>
      </c>
      <c r="Q26" s="128">
        <f t="shared" si="8"/>
        <v>-671.42</v>
      </c>
      <c r="R26" s="129">
        <v>-627.41999999999996</v>
      </c>
      <c r="S26" s="129">
        <v>-44</v>
      </c>
      <c r="T26" s="130">
        <v>0</v>
      </c>
      <c r="U26" s="131">
        <v>24780.47</v>
      </c>
      <c r="V26" s="120">
        <f t="shared" si="129"/>
        <v>-1.8247648870530798E-2</v>
      </c>
      <c r="W26" s="153">
        <v>4</v>
      </c>
      <c r="X26" s="153">
        <v>18</v>
      </c>
      <c r="Y26" s="153">
        <v>91.47699999999999</v>
      </c>
      <c r="Z26" s="153">
        <v>67.150000000000006</v>
      </c>
      <c r="AA26" s="124" t="s">
        <v>29</v>
      </c>
      <c r="AB26" s="124">
        <v>2022</v>
      </c>
      <c r="AC26" s="145" t="s">
        <v>265</v>
      </c>
      <c r="AD26" s="108" t="s">
        <v>255</v>
      </c>
    </row>
    <row r="27" spans="1:30" s="126" customFormat="1" ht="15.6" x14ac:dyDescent="0.3">
      <c r="A27" s="127">
        <v>2022</v>
      </c>
      <c r="B27" s="127" t="s">
        <v>28</v>
      </c>
      <c r="C27" s="110">
        <v>12139.98</v>
      </c>
      <c r="D27" s="111">
        <f t="shared" ref="D27" si="187">+(C27-C39)/C39</f>
        <v>0.10114096169492538</v>
      </c>
      <c r="E27" s="112">
        <f t="shared" ref="E27" si="188">C27+E28</f>
        <v>69483.39</v>
      </c>
      <c r="F27" s="111">
        <f t="shared" ref="F27:F33" si="189">+(E27-E39)/E39</f>
        <v>1.1936510810414989E-2</v>
      </c>
      <c r="G27" s="112">
        <f t="shared" ref="G27" si="190">SUM(C27:C38)</f>
        <v>119577.40000000001</v>
      </c>
      <c r="H27" s="111">
        <f t="shared" ref="H27" si="191">+(G27-G39)/G39</f>
        <v>1.5648495557277872E-2</v>
      </c>
      <c r="I27" s="113">
        <f t="shared" si="158"/>
        <v>11894.15</v>
      </c>
      <c r="J27" s="111">
        <f t="shared" si="150"/>
        <v>6.8337146208726385E-2</v>
      </c>
      <c r="K27" s="112">
        <f t="shared" ref="K27" si="192">K28+I27</f>
        <v>69131.319999999992</v>
      </c>
      <c r="L27" s="111">
        <f t="shared" ref="L27" si="193">+(K27-K39)/K39</f>
        <v>1.0508119035788124E-2</v>
      </c>
      <c r="M27" s="112">
        <f t="shared" ref="M27" si="194">SUM(I27:I38)</f>
        <v>118269.73000000001</v>
      </c>
      <c r="N27" s="111">
        <f t="shared" ref="N27" si="195">+(M27-M39)/M39</f>
        <v>6.762150873122901E-3</v>
      </c>
      <c r="O27" s="114">
        <v>145.53</v>
      </c>
      <c r="P27" s="115">
        <v>0</v>
      </c>
      <c r="Q27" s="128">
        <f t="shared" si="8"/>
        <v>-245.82999999999998</v>
      </c>
      <c r="R27" s="129">
        <v>-289.83</v>
      </c>
      <c r="S27" s="129">
        <v>44</v>
      </c>
      <c r="T27" s="130">
        <v>0</v>
      </c>
      <c r="U27" s="131">
        <v>24643.73</v>
      </c>
      <c r="V27" s="120">
        <f t="shared" si="129"/>
        <v>7.439588547731657E-2</v>
      </c>
      <c r="W27" s="132">
        <v>20</v>
      </c>
      <c r="X27" s="154">
        <v>18</v>
      </c>
      <c r="Y27" s="153">
        <v>90.266000000000005</v>
      </c>
      <c r="Z27" s="153">
        <v>66.329000000000008</v>
      </c>
      <c r="AA27" s="124" t="s">
        <v>28</v>
      </c>
      <c r="AB27" s="124">
        <v>2022</v>
      </c>
      <c r="AC27" s="145" t="s">
        <v>264</v>
      </c>
      <c r="AD27" s="108" t="s">
        <v>263</v>
      </c>
    </row>
    <row r="28" spans="1:30" s="126" customFormat="1" ht="15.6" x14ac:dyDescent="0.3">
      <c r="A28" s="127">
        <v>2022</v>
      </c>
      <c r="B28" s="127" t="s">
        <v>25</v>
      </c>
      <c r="C28" s="110">
        <v>9504.77</v>
      </c>
      <c r="D28" s="111">
        <f t="shared" ref="D28" si="196">+(C28-C40)/C40</f>
        <v>-0.1135674007246073</v>
      </c>
      <c r="E28" s="112">
        <f t="shared" ref="E28:E31" si="197">C28+E29</f>
        <v>57343.41</v>
      </c>
      <c r="F28" s="111">
        <f t="shared" si="189"/>
        <v>-5.1261237337842502E-3</v>
      </c>
      <c r="G28" s="112">
        <f t="shared" ref="G28" si="198">SUM(C28:C39)</f>
        <v>118462.33000000003</v>
      </c>
      <c r="H28" s="111">
        <f t="shared" ref="H28" si="199">+(G28-G40)/G40</f>
        <v>-4.6436501941929699E-3</v>
      </c>
      <c r="I28" s="113">
        <f t="shared" si="158"/>
        <v>9825.9600000000009</v>
      </c>
      <c r="J28" s="111">
        <f t="shared" si="150"/>
        <v>3.1970527571902169E-3</v>
      </c>
      <c r="K28" s="112">
        <f t="shared" ref="K28:K30" si="200">K29+I28</f>
        <v>57237.17</v>
      </c>
      <c r="L28" s="111">
        <f t="shared" ref="L28" si="201">+(K28-K40)/K40</f>
        <v>-7.3209944066166097E-4</v>
      </c>
      <c r="M28" s="112">
        <f t="shared" ref="M28" si="202">SUM(I28:I39)</f>
        <v>117508.91000000002</v>
      </c>
      <c r="N28" s="111">
        <f t="shared" ref="N28" si="203">+(M28-M40)/M40</f>
        <v>-2.1053894842314163E-3</v>
      </c>
      <c r="O28" s="114">
        <v>22.31</v>
      </c>
      <c r="P28" s="115">
        <v>30.94</v>
      </c>
      <c r="Q28" s="128">
        <f t="shared" si="8"/>
        <v>321.19</v>
      </c>
      <c r="R28" s="129">
        <v>365.19</v>
      </c>
      <c r="S28" s="129">
        <v>-44</v>
      </c>
      <c r="T28" s="130">
        <v>0</v>
      </c>
      <c r="U28" s="131">
        <v>19971.53</v>
      </c>
      <c r="V28" s="120">
        <f t="shared" si="129"/>
        <v>-0.22594209234652202</v>
      </c>
      <c r="W28" s="132">
        <v>26</v>
      </c>
      <c r="X28" s="154">
        <v>18</v>
      </c>
      <c r="Y28" s="153">
        <v>87.759999999999991</v>
      </c>
      <c r="Z28" s="153">
        <v>62.863000000000007</v>
      </c>
      <c r="AA28" s="124" t="s">
        <v>25</v>
      </c>
      <c r="AB28" s="124">
        <v>2022</v>
      </c>
      <c r="AC28" s="145" t="s">
        <v>261</v>
      </c>
      <c r="AD28" s="108" t="s">
        <v>250</v>
      </c>
    </row>
    <row r="29" spans="1:30" s="126" customFormat="1" ht="15.6" x14ac:dyDescent="0.3">
      <c r="A29" s="127">
        <v>2022</v>
      </c>
      <c r="B29" s="127" t="s">
        <v>23</v>
      </c>
      <c r="C29" s="110">
        <v>8961.5400000000009</v>
      </c>
      <c r="D29" s="111">
        <f t="shared" ref="D29" si="204">+(C29-C41)/C41</f>
        <v>3.5452372176537607E-2</v>
      </c>
      <c r="E29" s="112">
        <f t="shared" si="197"/>
        <v>47838.64</v>
      </c>
      <c r="F29" s="111">
        <f t="shared" si="189"/>
        <v>1.9657570326507199E-2</v>
      </c>
      <c r="G29" s="112">
        <f t="shared" ref="G29" si="205">SUM(C29:C40)</f>
        <v>119680.05600000001</v>
      </c>
      <c r="H29" s="111">
        <f t="shared" ref="H29" si="206">+(G29-G41)/G41</f>
        <v>1.2761722580288947E-2</v>
      </c>
      <c r="I29" s="113">
        <f t="shared" ref="I29" si="207">C29+Q29</f>
        <v>8305.35</v>
      </c>
      <c r="J29" s="111">
        <f t="shared" ref="J29" si="208">+(I29-I41)/I41</f>
        <v>-4.249174537002854E-2</v>
      </c>
      <c r="K29" s="112">
        <f t="shared" si="200"/>
        <v>47411.21</v>
      </c>
      <c r="L29" s="111">
        <f t="shared" ref="L29" si="209">+(K29-K41)/K41</f>
        <v>-1.5425678861070626E-3</v>
      </c>
      <c r="M29" s="112">
        <f t="shared" ref="M29" si="210">SUM(I29:I40)</f>
        <v>117477.59600000001</v>
      </c>
      <c r="N29" s="111">
        <f t="shared" ref="N29:N35" si="211">+(M29-M41)/M41</f>
        <v>-3.8794046328959048E-4</v>
      </c>
      <c r="O29" s="114">
        <v>0</v>
      </c>
      <c r="P29" s="115">
        <v>178.94</v>
      </c>
      <c r="Q29" s="128">
        <f t="shared" si="8"/>
        <v>-656.19</v>
      </c>
      <c r="R29" s="129">
        <v>-656.19</v>
      </c>
      <c r="S29" s="129">
        <v>0</v>
      </c>
      <c r="T29" s="130">
        <v>0</v>
      </c>
      <c r="U29" s="131">
        <v>18939.240000000002</v>
      </c>
      <c r="V29" s="120">
        <f t="shared" si="129"/>
        <v>3.0319897426065788E-3</v>
      </c>
      <c r="W29" s="132">
        <v>22</v>
      </c>
      <c r="X29" s="153">
        <v>18</v>
      </c>
      <c r="Y29" s="153">
        <v>86.561999999999998</v>
      </c>
      <c r="Z29" s="153">
        <v>64.183000000000007</v>
      </c>
      <c r="AA29" s="124" t="s">
        <v>23</v>
      </c>
      <c r="AB29" s="124">
        <v>2022</v>
      </c>
      <c r="AC29" s="145" t="s">
        <v>260</v>
      </c>
      <c r="AD29" s="108" t="s">
        <v>202</v>
      </c>
    </row>
    <row r="30" spans="1:30" s="126" customFormat="1" ht="15.6" x14ac:dyDescent="0.3">
      <c r="A30" s="127">
        <v>2022</v>
      </c>
      <c r="B30" s="127" t="s">
        <v>20</v>
      </c>
      <c r="C30" s="110">
        <v>8307.36</v>
      </c>
      <c r="D30" s="111">
        <f t="shared" ref="D30" si="212">+(C30-C42)/C42</f>
        <v>-4.8002798466114374E-3</v>
      </c>
      <c r="E30" s="112">
        <f t="shared" si="197"/>
        <v>38877.1</v>
      </c>
      <c r="F30" s="111">
        <f t="shared" si="189"/>
        <v>1.6084818884529378E-2</v>
      </c>
      <c r="G30" s="112">
        <f t="shared" ref="G30" si="213">SUM(C30:C41)</f>
        <v>119373.226</v>
      </c>
      <c r="H30" s="111">
        <f t="shared" ref="H30" si="214">+(G30-G42)/G42</f>
        <v>1.3662187018497793E-2</v>
      </c>
      <c r="I30" s="113">
        <f>C30+Q30</f>
        <v>8367.77</v>
      </c>
      <c r="J30" s="111">
        <f t="shared" ref="J30" si="215">+(I30-I42)/I42</f>
        <v>-2.8017179738967376E-3</v>
      </c>
      <c r="K30" s="112">
        <f t="shared" si="200"/>
        <v>39105.86</v>
      </c>
      <c r="L30" s="111">
        <f t="shared" ref="L30" si="216">+(K30-K42)/K42</f>
        <v>7.6093250755761262E-3</v>
      </c>
      <c r="M30" s="112">
        <f t="shared" ref="M30:M35" si="217">SUM(I30:I41)</f>
        <v>117846.166</v>
      </c>
      <c r="N30" s="111">
        <f t="shared" si="211"/>
        <v>6.9278032261154586E-3</v>
      </c>
      <c r="O30" s="114">
        <v>0</v>
      </c>
      <c r="P30" s="115">
        <v>497.32</v>
      </c>
      <c r="Q30" s="128">
        <f t="shared" si="8"/>
        <v>60.41</v>
      </c>
      <c r="R30" s="129">
        <v>16.41</v>
      </c>
      <c r="S30" s="129">
        <v>44</v>
      </c>
      <c r="T30" s="130">
        <v>0</v>
      </c>
      <c r="U30" s="131">
        <v>14437.63</v>
      </c>
      <c r="V30" s="120">
        <f t="shared" si="129"/>
        <v>-1.6769421140339816E-2</v>
      </c>
      <c r="W30" s="132">
        <v>7</v>
      </c>
      <c r="X30" s="153">
        <v>20</v>
      </c>
      <c r="Y30" s="153">
        <v>46.36</v>
      </c>
      <c r="Z30" s="153">
        <v>39.719999999999992</v>
      </c>
      <c r="AA30" s="124" t="s">
        <v>20</v>
      </c>
      <c r="AB30" s="124">
        <v>2022</v>
      </c>
      <c r="AC30" s="145" t="s">
        <v>256</v>
      </c>
      <c r="AD30" s="108" t="s">
        <v>225</v>
      </c>
    </row>
    <row r="31" spans="1:30" s="126" customFormat="1" ht="15.6" x14ac:dyDescent="0.3">
      <c r="A31" s="127">
        <v>2022</v>
      </c>
      <c r="B31" s="127" t="s">
        <v>18</v>
      </c>
      <c r="C31" s="110">
        <v>9602.67</v>
      </c>
      <c r="D31" s="111">
        <f t="shared" ref="D31" si="218">+(C31-C43)/C43</f>
        <v>1.1910670602747739E-2</v>
      </c>
      <c r="E31" s="112">
        <f t="shared" si="197"/>
        <v>30569.739999999998</v>
      </c>
      <c r="F31" s="111">
        <f t="shared" si="189"/>
        <v>2.1912709259049045E-2</v>
      </c>
      <c r="G31" s="112">
        <f t="shared" ref="G31" si="219">SUM(C31:C42)</f>
        <v>119413.296</v>
      </c>
      <c r="H31" s="111">
        <f t="shared" ref="H31:H36" si="220">+(G31-G43)/G43</f>
        <v>1.4661742134196638E-2</v>
      </c>
      <c r="I31" s="113">
        <f t="shared" ref="I31:I35" si="221">C31+Q31</f>
        <v>9779.52</v>
      </c>
      <c r="J31" s="111">
        <f t="shared" ref="J31" si="222">+(I31-I43)/I43</f>
        <v>6.4266272803165728E-3</v>
      </c>
      <c r="K31" s="112">
        <f>K32+I31</f>
        <v>30738.09</v>
      </c>
      <c r="L31" s="111">
        <f t="shared" ref="L31:L36" si="223">+(K31-K43)/K43</f>
        <v>1.0481254999710988E-2</v>
      </c>
      <c r="M31" s="112">
        <f t="shared" si="217"/>
        <v>117869.67599999999</v>
      </c>
      <c r="N31" s="111">
        <f t="shared" si="211"/>
        <v>9.8585321988456411E-3</v>
      </c>
      <c r="O31" s="114">
        <v>0</v>
      </c>
      <c r="P31" s="115">
        <v>790.9</v>
      </c>
      <c r="Q31" s="128">
        <f t="shared" si="8"/>
        <v>176.85</v>
      </c>
      <c r="R31" s="128">
        <v>220.85</v>
      </c>
      <c r="S31" s="129">
        <v>-44</v>
      </c>
      <c r="T31" s="130">
        <v>0</v>
      </c>
      <c r="U31" s="131">
        <v>16932.400000000001</v>
      </c>
      <c r="V31" s="120">
        <f t="shared" ref="V31:V101" si="224">+(U31-U43)/U43</f>
        <v>-4.6954881145158056E-2</v>
      </c>
      <c r="W31" s="132">
        <v>1</v>
      </c>
      <c r="X31" s="153">
        <v>19</v>
      </c>
      <c r="Y31" s="153">
        <v>36.445999999999998</v>
      </c>
      <c r="Z31" s="153">
        <v>29.355999999999998</v>
      </c>
      <c r="AA31" s="124" t="s">
        <v>18</v>
      </c>
      <c r="AB31" s="124">
        <v>2022</v>
      </c>
      <c r="AC31" s="145" t="s">
        <v>257</v>
      </c>
      <c r="AD31" s="108" t="s">
        <v>250</v>
      </c>
    </row>
    <row r="32" spans="1:30" s="126" customFormat="1" ht="15.6" x14ac:dyDescent="0.3">
      <c r="A32" s="127">
        <v>2022</v>
      </c>
      <c r="B32" s="127" t="s">
        <v>14</v>
      </c>
      <c r="C32" s="110">
        <v>9654.19</v>
      </c>
      <c r="D32" s="111">
        <f t="shared" ref="D32" si="225">+(C32-C44)/C44</f>
        <v>-9.4070616579125608E-3</v>
      </c>
      <c r="E32" s="112">
        <f>C32+E33</f>
        <v>20967.07</v>
      </c>
      <c r="F32" s="111">
        <f t="shared" si="189"/>
        <v>2.655983991066449E-2</v>
      </c>
      <c r="G32" s="112">
        <f t="shared" ref="G32" si="226">SUM(C32:C43)</f>
        <v>119300.26799999998</v>
      </c>
      <c r="H32" s="111">
        <f t="shared" si="220"/>
        <v>1.63037760430663E-2</v>
      </c>
      <c r="I32" s="113">
        <f t="shared" si="221"/>
        <v>9850.5</v>
      </c>
      <c r="J32" s="111">
        <f t="shared" ref="J32" si="227">+(I32-I44)/I44</f>
        <v>9.0864389764181708E-3</v>
      </c>
      <c r="K32" s="112">
        <f t="shared" ref="K32" si="228">K33+I32</f>
        <v>20958.57</v>
      </c>
      <c r="L32" s="111">
        <f>+(K32-K44)/K44</f>
        <v>1.2384392643366172E-2</v>
      </c>
      <c r="M32" s="112">
        <f t="shared" si="217"/>
        <v>117807.22799999999</v>
      </c>
      <c r="N32" s="111">
        <f t="shared" si="211"/>
        <v>1.0540734276294579E-2</v>
      </c>
      <c r="O32" s="114">
        <v>0</v>
      </c>
      <c r="P32" s="115">
        <v>947.78</v>
      </c>
      <c r="Q32" s="128">
        <f t="shared" si="8"/>
        <v>196.31</v>
      </c>
      <c r="R32" s="128">
        <v>196.31</v>
      </c>
      <c r="S32" s="129">
        <v>0</v>
      </c>
      <c r="T32" s="130">
        <v>0</v>
      </c>
      <c r="U32" s="131">
        <v>18499.66</v>
      </c>
      <c r="V32" s="120">
        <f t="shared" si="224"/>
        <v>1.7527088718992348E-2</v>
      </c>
      <c r="W32" s="132">
        <v>14</v>
      </c>
      <c r="X32" s="153">
        <v>19</v>
      </c>
      <c r="Y32" s="153">
        <v>16.126000000000001</v>
      </c>
      <c r="Z32" s="153">
        <v>-6.8150000000000013</v>
      </c>
      <c r="AA32" s="124" t="s">
        <v>14</v>
      </c>
      <c r="AB32" s="124">
        <v>2022</v>
      </c>
      <c r="AC32" s="145" t="s">
        <v>258</v>
      </c>
      <c r="AD32" s="108" t="s">
        <v>249</v>
      </c>
    </row>
    <row r="33" spans="1:30" s="126" customFormat="1" ht="15.6" x14ac:dyDescent="0.3">
      <c r="A33" s="127">
        <v>2022</v>
      </c>
      <c r="B33" s="127" t="s">
        <v>11</v>
      </c>
      <c r="C33" s="110">
        <v>11312.88</v>
      </c>
      <c r="D33" s="111">
        <f t="shared" ref="D33" si="229">+(C33-C45)/C45</f>
        <v>5.9384799272871935E-2</v>
      </c>
      <c r="E33" s="112">
        <f>C33</f>
        <v>11312.88</v>
      </c>
      <c r="F33" s="111">
        <f t="shared" si="189"/>
        <v>5.9384799272871935E-2</v>
      </c>
      <c r="G33" s="112">
        <f t="shared" ref="G33" si="230">SUM(C33:C44)</f>
        <v>119391.94799999997</v>
      </c>
      <c r="H33" s="111">
        <f t="shared" si="220"/>
        <v>1.9264475786635551E-2</v>
      </c>
      <c r="I33" s="113">
        <f t="shared" si="221"/>
        <v>11108.07</v>
      </c>
      <c r="J33" s="111">
        <f t="shared" ref="J33:J39" si="231">+(I33-I45)/I45</f>
        <v>1.5327064328443191E-2</v>
      </c>
      <c r="K33" s="112">
        <f>I33</f>
        <v>11108.07</v>
      </c>
      <c r="L33" s="111">
        <f t="shared" si="223"/>
        <v>1.5327064328443191E-2</v>
      </c>
      <c r="M33" s="112">
        <f t="shared" si="217"/>
        <v>117718.52799999999</v>
      </c>
      <c r="N33" s="111">
        <f t="shared" si="211"/>
        <v>1.1976598805904268E-2</v>
      </c>
      <c r="O33" s="114">
        <v>0</v>
      </c>
      <c r="P33" s="115">
        <v>1245.8599999999999</v>
      </c>
      <c r="Q33" s="128">
        <f t="shared" si="8"/>
        <v>-204.81</v>
      </c>
      <c r="R33" s="128">
        <v>-204.81</v>
      </c>
      <c r="S33" s="129">
        <v>0</v>
      </c>
      <c r="T33" s="130">
        <v>0</v>
      </c>
      <c r="U33" s="131">
        <v>19756.48</v>
      </c>
      <c r="V33" s="120">
        <f t="shared" si="224"/>
        <v>4.8676606098695126E-2</v>
      </c>
      <c r="W33" s="132">
        <v>11</v>
      </c>
      <c r="X33" s="154">
        <v>18</v>
      </c>
      <c r="Y33" s="153">
        <v>9.8659999999999997</v>
      </c>
      <c r="Z33" s="153">
        <v>-10.559999999999999</v>
      </c>
      <c r="AA33" s="124" t="s">
        <v>11</v>
      </c>
      <c r="AB33" s="124">
        <v>2022</v>
      </c>
      <c r="AC33" s="145" t="s">
        <v>254</v>
      </c>
      <c r="AD33" s="108" t="s">
        <v>246</v>
      </c>
    </row>
    <row r="34" spans="1:30" s="126" customFormat="1" ht="15.6" x14ac:dyDescent="0.3">
      <c r="A34" s="127">
        <v>2021</v>
      </c>
      <c r="B34" s="127" t="s">
        <v>34</v>
      </c>
      <c r="C34" s="110">
        <v>10314.540000000001</v>
      </c>
      <c r="D34" s="111">
        <f t="shared" ref="D34" si="232">+(C34-C46)/C46</f>
        <v>-1.6480760685700178E-2</v>
      </c>
      <c r="E34" s="112">
        <f t="shared" ref="E34" si="233">C34+E35</f>
        <v>118757.79399999999</v>
      </c>
      <c r="F34" s="111">
        <f t="shared" ref="F34" si="234">+(E34-E46)/E46</f>
        <v>1.6119813326869226E-2</v>
      </c>
      <c r="G34" s="112">
        <f t="shared" ref="G34" si="235">SUM(C34:C45)</f>
        <v>118757.79399999999</v>
      </c>
      <c r="H34" s="111">
        <f t="shared" si="220"/>
        <v>1.611981332686948E-2</v>
      </c>
      <c r="I34" s="113">
        <f t="shared" si="221"/>
        <v>10492.230000000001</v>
      </c>
      <c r="J34" s="111">
        <f t="shared" si="231"/>
        <v>-1.3429986084589826E-3</v>
      </c>
      <c r="K34" s="112">
        <f>K35+I34</f>
        <v>117550.844</v>
      </c>
      <c r="L34" s="111">
        <f t="shared" si="223"/>
        <v>1.0568328199287698E-2</v>
      </c>
      <c r="M34" s="112">
        <f t="shared" si="217"/>
        <v>117550.844</v>
      </c>
      <c r="N34" s="111">
        <f t="shared" si="211"/>
        <v>1.0568328199287444E-2</v>
      </c>
      <c r="O34" s="114">
        <v>0</v>
      </c>
      <c r="P34" s="115">
        <v>873.09</v>
      </c>
      <c r="Q34" s="128">
        <f t="shared" si="8"/>
        <v>177.69</v>
      </c>
      <c r="R34" s="128">
        <v>265.69</v>
      </c>
      <c r="S34" s="129">
        <v>-88</v>
      </c>
      <c r="T34" s="130">
        <v>0</v>
      </c>
      <c r="U34" s="131">
        <v>17970.490000000002</v>
      </c>
      <c r="V34" s="120">
        <f t="shared" si="224"/>
        <v>-5.0289423937232985E-2</v>
      </c>
      <c r="W34" s="132">
        <v>20</v>
      </c>
      <c r="X34" s="154">
        <v>18</v>
      </c>
      <c r="Y34" s="153">
        <v>28.970000000000006</v>
      </c>
      <c r="Z34" s="153">
        <v>12.746</v>
      </c>
      <c r="AA34" s="124" t="s">
        <v>34</v>
      </c>
      <c r="AB34" s="124">
        <v>2021</v>
      </c>
      <c r="AC34" s="145" t="s">
        <v>253</v>
      </c>
      <c r="AD34" s="108" t="s">
        <v>244</v>
      </c>
    </row>
    <row r="35" spans="1:30" s="126" customFormat="1" ht="15.6" x14ac:dyDescent="0.3">
      <c r="A35" s="127">
        <v>2021</v>
      </c>
      <c r="B35" s="127" t="s">
        <v>33</v>
      </c>
      <c r="C35" s="110">
        <v>9151.08</v>
      </c>
      <c r="D35" s="111">
        <f t="shared" ref="D35" si="236">+(C35-C47)/C47</f>
        <v>1.4510780815038199E-2</v>
      </c>
      <c r="E35" s="112">
        <f>C35+E36</f>
        <v>108443.254</v>
      </c>
      <c r="F35" s="111">
        <f t="shared" ref="F35" si="237">+(E35-E47)/E47</f>
        <v>1.9333518381996588E-2</v>
      </c>
      <c r="G35" s="112">
        <f t="shared" ref="G35" si="238">SUM(C35:C46)</f>
        <v>118930.63399999999</v>
      </c>
      <c r="H35" s="111">
        <f t="shared" si="220"/>
        <v>1.593699635339239E-2</v>
      </c>
      <c r="I35" s="113">
        <f t="shared" si="221"/>
        <v>9081.35</v>
      </c>
      <c r="J35" s="111">
        <f>+(I35-I47)/I47</f>
        <v>-1.5489639785651594E-2</v>
      </c>
      <c r="K35" s="112">
        <f>K36+I35</f>
        <v>107058.614</v>
      </c>
      <c r="L35" s="111">
        <f t="shared" si="223"/>
        <v>1.1750998297219817E-2</v>
      </c>
      <c r="M35" s="112">
        <f t="shared" si="217"/>
        <v>117564.954</v>
      </c>
      <c r="N35" s="111">
        <f t="shared" si="211"/>
        <v>9.4647846786258278E-3</v>
      </c>
      <c r="O35" s="114">
        <v>0</v>
      </c>
      <c r="P35" s="115">
        <v>690.21</v>
      </c>
      <c r="Q35" s="128">
        <f t="shared" si="8"/>
        <v>-69.73</v>
      </c>
      <c r="R35" s="128">
        <v>-25.73</v>
      </c>
      <c r="S35" s="129">
        <v>-44</v>
      </c>
      <c r="T35" s="130">
        <v>0</v>
      </c>
      <c r="U35" s="131">
        <v>17038.91</v>
      </c>
      <c r="V35" s="120">
        <f t="shared" si="224"/>
        <v>-6.8643816868998219E-3</v>
      </c>
      <c r="W35" s="132">
        <v>30</v>
      </c>
      <c r="X35" s="153">
        <v>18</v>
      </c>
      <c r="Y35" s="153">
        <v>35.194000000000003</v>
      </c>
      <c r="Z35" s="153">
        <v>23.352</v>
      </c>
      <c r="AA35" s="124" t="s">
        <v>33</v>
      </c>
      <c r="AB35" s="124">
        <v>2021</v>
      </c>
      <c r="AC35" s="145" t="s">
        <v>252</v>
      </c>
      <c r="AD35" s="108" t="s">
        <v>206</v>
      </c>
    </row>
    <row r="36" spans="1:30" s="126" customFormat="1" ht="15.6" x14ac:dyDescent="0.3">
      <c r="A36" s="127">
        <v>2021</v>
      </c>
      <c r="B36" s="127" t="s">
        <v>32</v>
      </c>
      <c r="C36" s="110">
        <v>8881.43</v>
      </c>
      <c r="D36" s="111">
        <f t="shared" ref="D36" si="239">+(C36-C48)/C48</f>
        <v>4.0710333709422751E-3</v>
      </c>
      <c r="E36" s="112">
        <f t="shared" ref="E36" si="240">C36+E37</f>
        <v>99292.173999999999</v>
      </c>
      <c r="F36" s="111">
        <f t="shared" ref="F36" si="241">+(E36-E48)/E48</f>
        <v>1.9780305781552144E-2</v>
      </c>
      <c r="G36" s="112">
        <f t="shared" ref="G36" si="242">SUM(C36:C47)</f>
        <v>118799.74400000001</v>
      </c>
      <c r="H36" s="111">
        <f t="shared" si="220"/>
        <v>1.100787404925275E-2</v>
      </c>
      <c r="I36" s="113">
        <f t="shared" ref="I36" si="243">C36+Q36</f>
        <v>8923.77</v>
      </c>
      <c r="J36" s="111">
        <f t="shared" si="231"/>
        <v>4.7536747527178441E-3</v>
      </c>
      <c r="K36" s="112">
        <f t="shared" ref="K36" si="244">K37+I36</f>
        <v>97977.263999999996</v>
      </c>
      <c r="L36" s="111">
        <f t="shared" si="223"/>
        <v>1.4352421215445117E-2</v>
      </c>
      <c r="M36" s="112">
        <f t="shared" ref="M36" si="245">SUM(I36:I47)</f>
        <v>117707.834</v>
      </c>
      <c r="N36" s="111">
        <f t="shared" ref="N36" si="246">+(M36-M48)/M48</f>
        <v>1.0413380931480821E-2</v>
      </c>
      <c r="O36" s="114">
        <v>1.91</v>
      </c>
      <c r="P36" s="115">
        <v>244.18</v>
      </c>
      <c r="Q36" s="128">
        <f t="shared" si="8"/>
        <v>42.34</v>
      </c>
      <c r="R36" s="129">
        <v>-1.66</v>
      </c>
      <c r="S36" s="129">
        <v>44</v>
      </c>
      <c r="T36" s="130">
        <v>0</v>
      </c>
      <c r="U36" s="131">
        <v>15217.91</v>
      </c>
      <c r="V36" s="120">
        <f t="shared" si="224"/>
        <v>-2.5499308086328842E-2</v>
      </c>
      <c r="W36" s="132">
        <v>14</v>
      </c>
      <c r="X36" s="153">
        <v>19</v>
      </c>
      <c r="Y36" s="153">
        <v>69.466000000000008</v>
      </c>
      <c r="Z36" s="153">
        <v>60.067999999999998</v>
      </c>
      <c r="AA36" s="124" t="s">
        <v>32</v>
      </c>
      <c r="AB36" s="124">
        <v>2021</v>
      </c>
      <c r="AC36" s="145" t="s">
        <v>251</v>
      </c>
      <c r="AD36" s="108" t="s">
        <v>250</v>
      </c>
    </row>
    <row r="37" spans="1:30" s="126" customFormat="1" ht="15.6" x14ac:dyDescent="0.3">
      <c r="A37" s="127">
        <v>2021</v>
      </c>
      <c r="B37" s="127" t="s">
        <v>31</v>
      </c>
      <c r="C37" s="110">
        <v>9648.0499999999993</v>
      </c>
      <c r="D37" s="111">
        <f t="shared" ref="D37" si="247">+(C37-C49)/C49</f>
        <v>4.4949491120466256E-2</v>
      </c>
      <c r="E37" s="112">
        <f t="shared" ref="E37" si="248">C37+E38</f>
        <v>90410.744000000006</v>
      </c>
      <c r="F37" s="111">
        <f t="shared" ref="F37" si="249">+(E37-E49)/E49</f>
        <v>2.1350050756420907E-2</v>
      </c>
      <c r="G37" s="112">
        <f t="shared" ref="G37" si="250">SUM(C37:C48)</f>
        <v>118763.73399999998</v>
      </c>
      <c r="H37" s="111">
        <f t="shared" ref="H37" si="251">+(G37-G49)/G49</f>
        <v>1.0058629355432573E-2</v>
      </c>
      <c r="I37" s="113">
        <f t="shared" ref="I37" si="252">C37+Q37</f>
        <v>9464.5199999999986</v>
      </c>
      <c r="J37" s="111">
        <f t="shared" si="231"/>
        <v>3.04972986862533E-2</v>
      </c>
      <c r="K37" s="112">
        <f t="shared" ref="K37" si="253">K38+I37</f>
        <v>89053.493999999992</v>
      </c>
      <c r="L37" s="111">
        <f t="shared" ref="L37" si="254">+(K37-K49)/K49</f>
        <v>1.5324400805386851E-2</v>
      </c>
      <c r="M37" s="112">
        <f t="shared" ref="M37" si="255">SUM(I37:I48)</f>
        <v>117665.61399999999</v>
      </c>
      <c r="N37" s="111">
        <f t="shared" ref="N37" si="256">+(M37-M49)/M49</f>
        <v>1.0202281509320857E-2</v>
      </c>
      <c r="O37" s="114">
        <v>43.23</v>
      </c>
      <c r="P37" s="115">
        <v>31.77</v>
      </c>
      <c r="Q37" s="128">
        <f t="shared" si="8"/>
        <v>-183.53</v>
      </c>
      <c r="R37" s="128">
        <v>-139.53</v>
      </c>
      <c r="S37" s="129">
        <v>-44</v>
      </c>
      <c r="T37" s="130">
        <v>0</v>
      </c>
      <c r="U37" s="131">
        <v>20032.3</v>
      </c>
      <c r="V37" s="120">
        <f t="shared" si="224"/>
        <v>4.0115391265383847E-2</v>
      </c>
      <c r="W37" s="132">
        <v>15</v>
      </c>
      <c r="X37" s="154">
        <v>17</v>
      </c>
      <c r="Y37" s="154">
        <v>81.871000000000009</v>
      </c>
      <c r="Z37" s="154">
        <v>69.147000000000006</v>
      </c>
      <c r="AA37" s="124" t="s">
        <v>31</v>
      </c>
      <c r="AB37" s="124">
        <v>2021</v>
      </c>
      <c r="AC37" s="145" t="s">
        <v>247</v>
      </c>
      <c r="AD37" s="108" t="s">
        <v>241</v>
      </c>
    </row>
    <row r="38" spans="1:30" s="126" customFormat="1" ht="15.6" x14ac:dyDescent="0.3">
      <c r="A38" s="127">
        <v>2021</v>
      </c>
      <c r="B38" s="127" t="s">
        <v>29</v>
      </c>
      <c r="C38" s="110">
        <v>12098.91</v>
      </c>
      <c r="D38" s="111">
        <f t="shared" ref="D38" si="257">+(C38-C50)/C50</f>
        <v>5.3433020873783918E-2</v>
      </c>
      <c r="E38" s="112">
        <f t="shared" ref="E38" si="258">C38+E39</f>
        <v>80762.694000000003</v>
      </c>
      <c r="F38" s="111">
        <f t="shared" ref="F38" si="259">+(E38-E50)/E50</f>
        <v>1.8601905791547409E-2</v>
      </c>
      <c r="G38" s="112">
        <f t="shared" ref="G38" si="260">SUM(C38:C49)</f>
        <v>118348.71399999999</v>
      </c>
      <c r="H38" s="111">
        <f t="shared" ref="H38" si="261">+(G38-G50)/G50</f>
        <v>7.5026262605626176E-3</v>
      </c>
      <c r="I38" s="113">
        <f t="shared" ref="I38:I45" si="262">C38+Q38</f>
        <v>11176.539999999999</v>
      </c>
      <c r="J38" s="111">
        <f t="shared" si="231"/>
        <v>-7.9732868705714392E-3</v>
      </c>
      <c r="K38" s="112">
        <f t="shared" ref="K38" si="263">K39+I38</f>
        <v>79588.973999999987</v>
      </c>
      <c r="L38" s="111">
        <f t="shared" ref="L38" si="264">+(K38-K50)/K50</f>
        <v>1.3549751938809683E-2</v>
      </c>
      <c r="M38" s="112">
        <f t="shared" ref="M38" si="265">SUM(I38:I49)</f>
        <v>117385.51399999998</v>
      </c>
      <c r="N38" s="111">
        <f t="shared" ref="N38" si="266">+(M38-M50)/M50</f>
        <v>6.7898429642862879E-3</v>
      </c>
      <c r="O38" s="114">
        <v>170.79</v>
      </c>
      <c r="P38" s="115">
        <v>0</v>
      </c>
      <c r="Q38" s="128">
        <f t="shared" si="8"/>
        <v>-922.37</v>
      </c>
      <c r="R38" s="128">
        <v>-922.37</v>
      </c>
      <c r="S38" s="129">
        <v>0</v>
      </c>
      <c r="T38" s="130">
        <v>0</v>
      </c>
      <c r="U38" s="131">
        <v>25241.06</v>
      </c>
      <c r="V38" s="120">
        <f t="shared" si="224"/>
        <v>3.7247284326142278E-2</v>
      </c>
      <c r="W38" s="132">
        <v>12</v>
      </c>
      <c r="X38" s="154">
        <v>18</v>
      </c>
      <c r="Y38" s="154">
        <v>91.408999999999992</v>
      </c>
      <c r="Z38" s="154">
        <v>71.31</v>
      </c>
      <c r="AA38" s="124" t="s">
        <v>29</v>
      </c>
      <c r="AB38" s="124">
        <v>2021</v>
      </c>
      <c r="AC38" s="145" t="s">
        <v>248</v>
      </c>
      <c r="AD38" s="108" t="s">
        <v>239</v>
      </c>
    </row>
    <row r="39" spans="1:30" s="126" customFormat="1" ht="15.6" x14ac:dyDescent="0.3">
      <c r="A39" s="127">
        <v>2021</v>
      </c>
      <c r="B39" s="127" t="s">
        <v>28</v>
      </c>
      <c r="C39" s="110">
        <v>11024.91</v>
      </c>
      <c r="D39" s="111">
        <f t="shared" ref="D39" si="267">+(C39-C51)/C51</f>
        <v>-0.10402133137421896</v>
      </c>
      <c r="E39" s="112">
        <f t="shared" ref="E39:E44" si="268">C39+E40</f>
        <v>68663.784</v>
      </c>
      <c r="F39" s="111">
        <f t="shared" ref="F39" si="269">+(E39-E51)/E51</f>
        <v>1.2701789917402726E-2</v>
      </c>
      <c r="G39" s="112">
        <f t="shared" ref="G39" si="270">SUM(C39:C50)</f>
        <v>117735.024</v>
      </c>
      <c r="H39" s="111">
        <f t="shared" ref="H39" si="271">+(G39-G51)/G51</f>
        <v>4.4203872343303238E-3</v>
      </c>
      <c r="I39" s="113">
        <f>C39+Q39</f>
        <v>11133.33</v>
      </c>
      <c r="J39" s="111">
        <f t="shared" si="231"/>
        <v>-2.4660047201795543E-2</v>
      </c>
      <c r="K39" s="112">
        <f t="shared" ref="K39:K44" si="272">K40+I39</f>
        <v>68412.433999999994</v>
      </c>
      <c r="L39" s="111">
        <f t="shared" ref="L39" si="273">+(K39-K51)/K51</f>
        <v>1.7155037845712144E-2</v>
      </c>
      <c r="M39" s="112">
        <f t="shared" ref="M39" si="274">SUM(I39:I50)</f>
        <v>117475.344</v>
      </c>
      <c r="N39" s="111">
        <f t="shared" ref="N39" si="275">+(M39-M51)/M51</f>
        <v>7.1318529131422443E-3</v>
      </c>
      <c r="O39" s="114">
        <v>106.85</v>
      </c>
      <c r="P39" s="115">
        <v>12.54</v>
      </c>
      <c r="Q39" s="128">
        <f t="shared" si="8"/>
        <v>108.41999999999999</v>
      </c>
      <c r="R39" s="128">
        <v>152.41999999999999</v>
      </c>
      <c r="S39" s="129">
        <v>-44</v>
      </c>
      <c r="T39" s="130">
        <v>0</v>
      </c>
      <c r="U39" s="131">
        <v>22937.29</v>
      </c>
      <c r="V39" s="120">
        <f t="shared" si="224"/>
        <v>-8.6943299008058042E-2</v>
      </c>
      <c r="W39" s="132">
        <v>16</v>
      </c>
      <c r="X39" s="154">
        <v>16</v>
      </c>
      <c r="Y39" s="154">
        <v>88.942999999999998</v>
      </c>
      <c r="Z39" s="154">
        <v>69.007000000000005</v>
      </c>
      <c r="AA39" s="124" t="s">
        <v>28</v>
      </c>
      <c r="AB39" s="124">
        <v>2021</v>
      </c>
      <c r="AC39" s="145" t="s">
        <v>245</v>
      </c>
      <c r="AD39" s="108" t="s">
        <v>244</v>
      </c>
    </row>
    <row r="40" spans="1:30" s="126" customFormat="1" ht="15.6" x14ac:dyDescent="0.3">
      <c r="A40" s="127">
        <v>2021</v>
      </c>
      <c r="B40" s="127" t="s">
        <v>25</v>
      </c>
      <c r="C40" s="110">
        <v>10722.495999999999</v>
      </c>
      <c r="D40" s="111">
        <f t="shared" ref="D40:D47" si="276">+(C40-C52)/C52</f>
        <v>8.5329997125354745E-2</v>
      </c>
      <c r="E40" s="112">
        <f t="shared" si="268"/>
        <v>57638.874000000003</v>
      </c>
      <c r="F40" s="111">
        <f t="shared" ref="F40:F44" si="277">+(E40-E52)/E52</f>
        <v>3.8581497716391459E-2</v>
      </c>
      <c r="G40" s="112">
        <f t="shared" ref="G40:G50" si="278">SUM(C40:C51)</f>
        <v>119014.99400000001</v>
      </c>
      <c r="H40" s="111">
        <f t="shared" ref="H40:H51" si="279">+(G40-G52)/G52</f>
        <v>1.457508384534514E-2</v>
      </c>
      <c r="I40" s="113">
        <f t="shared" si="262"/>
        <v>9794.6459999999988</v>
      </c>
      <c r="J40" s="111">
        <f t="shared" ref="J40:J54" si="280">+(I40-I52)/I52</f>
        <v>2.4437401945403076E-2</v>
      </c>
      <c r="K40" s="112">
        <f>K41+I40</f>
        <v>57279.103999999999</v>
      </c>
      <c r="L40" s="111">
        <f t="shared" ref="L40:L50" si="281">+(K40-K52)/K52</f>
        <v>2.5702302798574352E-2</v>
      </c>
      <c r="M40" s="112">
        <f t="shared" ref="M40:M53" si="282">SUM(I40:I51)</f>
        <v>117756.834</v>
      </c>
      <c r="N40" s="111">
        <f t="shared" ref="N40:N50" si="283">+(M40-M52)/M52</f>
        <v>8.3176799849638012E-3</v>
      </c>
      <c r="O40" s="114">
        <v>107.05</v>
      </c>
      <c r="P40" s="115">
        <v>10.68</v>
      </c>
      <c r="Q40" s="128">
        <f t="shared" si="8"/>
        <v>-927.85</v>
      </c>
      <c r="R40" s="128">
        <v>-883.85</v>
      </c>
      <c r="S40" s="129">
        <v>-44</v>
      </c>
      <c r="T40" s="130">
        <v>0</v>
      </c>
      <c r="U40" s="131">
        <v>25801.08</v>
      </c>
      <c r="V40" s="120">
        <f t="shared" si="224"/>
        <v>0.19903356363418379</v>
      </c>
      <c r="W40" s="132">
        <v>29</v>
      </c>
      <c r="X40" s="154">
        <v>16</v>
      </c>
      <c r="Y40" s="154">
        <v>94.305999999999997</v>
      </c>
      <c r="Z40" s="154">
        <v>68.411000000000001</v>
      </c>
      <c r="AA40" s="124" t="s">
        <v>25</v>
      </c>
      <c r="AB40" s="124">
        <v>2021</v>
      </c>
      <c r="AC40" s="145" t="s">
        <v>243</v>
      </c>
      <c r="AD40" s="108" t="s">
        <v>235</v>
      </c>
    </row>
    <row r="41" spans="1:30" s="126" customFormat="1" ht="15.6" x14ac:dyDescent="0.3">
      <c r="A41" s="127">
        <v>2021</v>
      </c>
      <c r="B41" s="127" t="s">
        <v>23</v>
      </c>
      <c r="C41" s="110">
        <v>8654.7099999999991</v>
      </c>
      <c r="D41" s="111">
        <f t="shared" si="276"/>
        <v>4.9432281157845509E-2</v>
      </c>
      <c r="E41" s="112">
        <f t="shared" si="268"/>
        <v>46916.378000000004</v>
      </c>
      <c r="F41" s="111">
        <f t="shared" si="277"/>
        <v>2.8457232320163485E-2</v>
      </c>
      <c r="G41" s="112">
        <f t="shared" si="278"/>
        <v>118171.978</v>
      </c>
      <c r="H41" s="111">
        <f t="shared" si="279"/>
        <v>1.1404345277068264E-2</v>
      </c>
      <c r="I41" s="113">
        <f t="shared" si="262"/>
        <v>8673.9199999999983</v>
      </c>
      <c r="J41" s="111">
        <f t="shared" si="280"/>
        <v>5.9591258352572889E-2</v>
      </c>
      <c r="K41" s="112">
        <f t="shared" si="272"/>
        <v>47484.457999999999</v>
      </c>
      <c r="L41" s="111">
        <f t="shared" si="281"/>
        <v>2.5963603317777469E-2</v>
      </c>
      <c r="M41" s="112">
        <f t="shared" si="282"/>
        <v>117523.18799999999</v>
      </c>
      <c r="N41" s="111">
        <f t="shared" si="283"/>
        <v>4.9971254201874454E-3</v>
      </c>
      <c r="O41" s="114">
        <v>6.95</v>
      </c>
      <c r="P41" s="115">
        <v>213.86</v>
      </c>
      <c r="Q41" s="128">
        <f t="shared" si="8"/>
        <v>19.21</v>
      </c>
      <c r="R41" s="128">
        <v>-24.79</v>
      </c>
      <c r="S41" s="129">
        <v>44</v>
      </c>
      <c r="T41" s="130">
        <v>0</v>
      </c>
      <c r="U41" s="131">
        <v>18881.990000000002</v>
      </c>
      <c r="V41" s="120">
        <f t="shared" si="224"/>
        <v>0.13796765209823833</v>
      </c>
      <c r="W41" s="132">
        <v>26</v>
      </c>
      <c r="X41" s="154">
        <v>18</v>
      </c>
      <c r="Y41" s="154">
        <v>84.984000000000009</v>
      </c>
      <c r="Z41" s="154">
        <v>63.547000000000004</v>
      </c>
      <c r="AA41" s="124" t="s">
        <v>23</v>
      </c>
      <c r="AB41" s="124">
        <v>2021</v>
      </c>
      <c r="AC41" s="145" t="s">
        <v>242</v>
      </c>
      <c r="AD41" s="108" t="s">
        <v>234</v>
      </c>
    </row>
    <row r="42" spans="1:30" s="126" customFormat="1" ht="15.6" x14ac:dyDescent="0.3">
      <c r="A42" s="127">
        <v>2021</v>
      </c>
      <c r="B42" s="127" t="s">
        <v>20</v>
      </c>
      <c r="C42" s="110">
        <v>8347.43</v>
      </c>
      <c r="D42" s="111">
        <f t="shared" si="276"/>
        <v>9.2517026542424524E-3</v>
      </c>
      <c r="E42" s="112">
        <f t="shared" si="268"/>
        <v>38261.668000000005</v>
      </c>
      <c r="F42" s="111">
        <f t="shared" si="277"/>
        <v>2.3828475265826758E-2</v>
      </c>
      <c r="G42" s="112">
        <f t="shared" si="278"/>
        <v>117764.30800000002</v>
      </c>
      <c r="H42" s="111">
        <f t="shared" si="279"/>
        <v>3.6019435554214972E-3</v>
      </c>
      <c r="I42" s="113">
        <f t="shared" si="262"/>
        <v>8391.2800000000007</v>
      </c>
      <c r="J42" s="111">
        <f t="shared" si="280"/>
        <v>3.9179384042670545E-2</v>
      </c>
      <c r="K42" s="112">
        <f t="shared" si="272"/>
        <v>38810.538</v>
      </c>
      <c r="L42" s="111">
        <f t="shared" si="281"/>
        <v>1.8737795855755399E-2</v>
      </c>
      <c r="M42" s="112">
        <f t="shared" si="282"/>
        <v>117035.36799999999</v>
      </c>
      <c r="N42" s="111">
        <f t="shared" si="283"/>
        <v>-4.16466921625593E-3</v>
      </c>
      <c r="O42" s="114">
        <v>0</v>
      </c>
      <c r="P42" s="115">
        <v>467.06</v>
      </c>
      <c r="Q42" s="128">
        <f t="shared" si="8"/>
        <v>43.85</v>
      </c>
      <c r="R42" s="128">
        <v>43.85</v>
      </c>
      <c r="S42" s="129">
        <v>0</v>
      </c>
      <c r="T42" s="130">
        <v>0</v>
      </c>
      <c r="U42" s="131">
        <v>14683.87</v>
      </c>
      <c r="V42" s="120">
        <f t="shared" si="224"/>
        <v>3.0147732518412292E-2</v>
      </c>
      <c r="W42" s="132">
        <v>16</v>
      </c>
      <c r="X42" s="154">
        <v>12</v>
      </c>
      <c r="Y42" s="154">
        <v>37.321000000000005</v>
      </c>
      <c r="Z42" s="154">
        <v>33.570999999999998</v>
      </c>
      <c r="AA42" s="124" t="s">
        <v>20</v>
      </c>
      <c r="AB42" s="124">
        <v>2021</v>
      </c>
      <c r="AC42" s="145" t="s">
        <v>240</v>
      </c>
      <c r="AD42" s="108" t="s">
        <v>232</v>
      </c>
    </row>
    <row r="43" spans="1:30" s="126" customFormat="1" ht="15.6" x14ac:dyDescent="0.3">
      <c r="A43" s="127">
        <v>2021</v>
      </c>
      <c r="B43" s="127" t="s">
        <v>18</v>
      </c>
      <c r="C43" s="110">
        <v>9489.6419999999998</v>
      </c>
      <c r="D43" s="111">
        <f t="shared" si="276"/>
        <v>3.2798521594901237E-2</v>
      </c>
      <c r="E43" s="112">
        <f t="shared" si="268"/>
        <v>29914.238000000001</v>
      </c>
      <c r="F43" s="111">
        <f t="shared" si="277"/>
        <v>2.797150266011366E-2</v>
      </c>
      <c r="G43" s="112">
        <f t="shared" si="278"/>
        <v>117687.788</v>
      </c>
      <c r="H43" s="111">
        <f t="shared" si="279"/>
        <v>-2.0050735956804523E-4</v>
      </c>
      <c r="I43" s="113">
        <f t="shared" si="262"/>
        <v>9717.0720000000001</v>
      </c>
      <c r="J43" s="111">
        <f t="shared" si="280"/>
        <v>1.4680968372512522E-2</v>
      </c>
      <c r="K43" s="112">
        <f t="shared" si="272"/>
        <v>30419.258000000002</v>
      </c>
      <c r="L43" s="111">
        <f t="shared" si="281"/>
        <v>1.3239654677370989E-2</v>
      </c>
      <c r="M43" s="112">
        <f t="shared" si="282"/>
        <v>116718.99799999999</v>
      </c>
      <c r="N43" s="111">
        <f t="shared" si="283"/>
        <v>-1.193076751425321E-2</v>
      </c>
      <c r="O43" s="114">
        <v>0</v>
      </c>
      <c r="P43" s="115">
        <v>771.32</v>
      </c>
      <c r="Q43" s="128">
        <f t="shared" si="8"/>
        <v>227.43</v>
      </c>
      <c r="R43" s="128">
        <v>271.43</v>
      </c>
      <c r="S43" s="129">
        <v>-44</v>
      </c>
      <c r="T43" s="130">
        <v>0</v>
      </c>
      <c r="U43" s="131">
        <v>17766.63</v>
      </c>
      <c r="V43" s="120">
        <f t="shared" si="224"/>
        <v>0.11826388858292178</v>
      </c>
      <c r="W43" s="132">
        <v>2</v>
      </c>
      <c r="X43" s="153">
        <v>19</v>
      </c>
      <c r="Y43" s="153">
        <v>24.283000000000001</v>
      </c>
      <c r="Z43" s="153">
        <v>-4.1470000000000002</v>
      </c>
      <c r="AA43" s="124" t="s">
        <v>18</v>
      </c>
      <c r="AB43" s="124">
        <v>2021</v>
      </c>
      <c r="AC43" s="145" t="s">
        <v>238</v>
      </c>
      <c r="AD43" s="108" t="s">
        <v>202</v>
      </c>
    </row>
    <row r="44" spans="1:30" s="126" customFormat="1" ht="15.6" x14ac:dyDescent="0.3">
      <c r="A44" s="127">
        <v>2021</v>
      </c>
      <c r="B44" s="127" t="s">
        <v>14</v>
      </c>
      <c r="C44" s="110">
        <v>9745.8700000000008</v>
      </c>
      <c r="D44" s="111">
        <f t="shared" si="276"/>
        <v>2.643857084479577E-2</v>
      </c>
      <c r="E44" s="112">
        <f t="shared" si="268"/>
        <v>20424.596000000001</v>
      </c>
      <c r="F44" s="111">
        <f t="shared" si="277"/>
        <v>2.5744099783145714E-2</v>
      </c>
      <c r="G44" s="112">
        <f t="shared" si="278"/>
        <v>117386.42600000001</v>
      </c>
      <c r="H44" s="111">
        <f t="shared" si="279"/>
        <v>-8.643567079816181E-3</v>
      </c>
      <c r="I44" s="113">
        <f t="shared" si="262"/>
        <v>9761.8000000000011</v>
      </c>
      <c r="J44" s="111">
        <f t="shared" si="280"/>
        <v>2.6613410399274912E-2</v>
      </c>
      <c r="K44" s="112">
        <f t="shared" si="272"/>
        <v>20702.186000000002</v>
      </c>
      <c r="L44" s="111">
        <f t="shared" si="281"/>
        <v>1.2564550287841326E-2</v>
      </c>
      <c r="M44" s="112">
        <f t="shared" si="282"/>
        <v>116578.406</v>
      </c>
      <c r="N44" s="111">
        <f t="shared" si="283"/>
        <v>-1.5834442483440254E-2</v>
      </c>
      <c r="O44" s="114">
        <v>0</v>
      </c>
      <c r="P44" s="115">
        <v>1011.42</v>
      </c>
      <c r="Q44" s="128">
        <f t="shared" si="8"/>
        <v>15.93</v>
      </c>
      <c r="R44" s="128">
        <v>15.93</v>
      </c>
      <c r="S44" s="129">
        <v>0</v>
      </c>
      <c r="T44" s="130">
        <v>0</v>
      </c>
      <c r="U44" s="131">
        <v>18181</v>
      </c>
      <c r="V44" s="120">
        <f t="shared" si="224"/>
        <v>7.0064159118852415E-2</v>
      </c>
      <c r="W44" s="122">
        <v>1</v>
      </c>
      <c r="X44" s="122">
        <v>18</v>
      </c>
      <c r="Y44" s="153">
        <v>28.006</v>
      </c>
      <c r="Z44" s="153">
        <v>24.012</v>
      </c>
      <c r="AA44" s="124" t="s">
        <v>14</v>
      </c>
      <c r="AB44" s="124">
        <v>2021</v>
      </c>
      <c r="AC44" s="145" t="s">
        <v>237</v>
      </c>
      <c r="AD44" s="108" t="s">
        <v>230</v>
      </c>
    </row>
    <row r="45" spans="1:30" s="126" customFormat="1" ht="15.6" x14ac:dyDescent="0.3">
      <c r="A45" s="127">
        <v>2021</v>
      </c>
      <c r="B45" s="127" t="s">
        <v>11</v>
      </c>
      <c r="C45" s="110">
        <v>10678.726000000001</v>
      </c>
      <c r="D45" s="111">
        <f t="shared" si="276"/>
        <v>2.5111114950936743E-2</v>
      </c>
      <c r="E45" s="112">
        <f>C45</f>
        <v>10678.726000000001</v>
      </c>
      <c r="F45" s="111">
        <f>+(E45-E57)/E57</f>
        <v>2.5111114950936743E-2</v>
      </c>
      <c r="G45" s="112">
        <f t="shared" si="278"/>
        <v>117135.39600000001</v>
      </c>
      <c r="H45" s="111">
        <f t="shared" si="279"/>
        <v>-1.2137040548502235E-2</v>
      </c>
      <c r="I45" s="113">
        <f t="shared" si="262"/>
        <v>10940.386</v>
      </c>
      <c r="J45" s="111">
        <f t="shared" si="280"/>
        <v>3.4983578017227824E-4</v>
      </c>
      <c r="K45" s="112">
        <f>I45</f>
        <v>10940.386</v>
      </c>
      <c r="L45" s="111">
        <f t="shared" si="281"/>
        <v>3.4983578017227824E-4</v>
      </c>
      <c r="M45" s="112">
        <f t="shared" si="282"/>
        <v>116325.34599999999</v>
      </c>
      <c r="N45" s="111">
        <f t="shared" si="283"/>
        <v>-1.9766768806117867E-2</v>
      </c>
      <c r="O45" s="114">
        <v>0</v>
      </c>
      <c r="P45" s="115">
        <v>1111.2</v>
      </c>
      <c r="Q45" s="128">
        <f t="shared" si="8"/>
        <v>261.65999999999997</v>
      </c>
      <c r="R45" s="128">
        <v>217.66</v>
      </c>
      <c r="S45" s="129">
        <v>44</v>
      </c>
      <c r="T45" s="130">
        <v>0</v>
      </c>
      <c r="U45" s="131">
        <v>18839.439999999999</v>
      </c>
      <c r="V45" s="120">
        <f t="shared" si="224"/>
        <v>4.1028460596951304E-2</v>
      </c>
      <c r="W45" s="122">
        <v>29</v>
      </c>
      <c r="X45" s="122">
        <v>18</v>
      </c>
      <c r="Y45" s="153">
        <v>16.117000000000001</v>
      </c>
      <c r="Z45" s="153">
        <v>-0.58399999999999996</v>
      </c>
      <c r="AA45" s="124" t="s">
        <v>11</v>
      </c>
      <c r="AB45" s="124">
        <v>2021</v>
      </c>
      <c r="AC45" s="145" t="s">
        <v>237</v>
      </c>
      <c r="AD45" s="108" t="s">
        <v>236</v>
      </c>
    </row>
    <row r="46" spans="1:30" s="126" customFormat="1" ht="15.6" x14ac:dyDescent="0.3">
      <c r="A46" s="127">
        <v>2020</v>
      </c>
      <c r="B46" s="127" t="s">
        <v>34</v>
      </c>
      <c r="C46" s="110">
        <v>10487.38</v>
      </c>
      <c r="D46" s="111">
        <f t="shared" si="276"/>
        <v>-1.7901323589179948E-2</v>
      </c>
      <c r="E46" s="112">
        <f>C46+E47</f>
        <v>116873.81000000001</v>
      </c>
      <c r="F46" s="111">
        <f>+(E46-E58)/E58</f>
        <v>-1.9799538053551276E-2</v>
      </c>
      <c r="G46" s="112">
        <f t="shared" si="278"/>
        <v>116873.80999999998</v>
      </c>
      <c r="H46" s="111">
        <f t="shared" si="279"/>
        <v>-1.9799538053551641E-2</v>
      </c>
      <c r="I46" s="113">
        <f t="shared" ref="I46:I51" si="284">C46+Q46</f>
        <v>10506.339999999998</v>
      </c>
      <c r="J46" s="111">
        <f t="shared" si="280"/>
        <v>-1.3255718724055178E-2</v>
      </c>
      <c r="K46" s="112">
        <f>K47+I46</f>
        <v>116321.51999999999</v>
      </c>
      <c r="L46" s="111">
        <f t="shared" si="281"/>
        <v>-2.0629572373830209E-2</v>
      </c>
      <c r="M46" s="112">
        <f t="shared" si="282"/>
        <v>116321.52000000002</v>
      </c>
      <c r="N46" s="111">
        <f t="shared" si="283"/>
        <v>-2.0629572373829726E-2</v>
      </c>
      <c r="O46" s="114">
        <v>0</v>
      </c>
      <c r="P46" s="115">
        <v>950.05</v>
      </c>
      <c r="Q46" s="128">
        <f t="shared" si="8"/>
        <v>18.96</v>
      </c>
      <c r="R46" s="128">
        <v>62.96</v>
      </c>
      <c r="S46" s="129">
        <v>-44</v>
      </c>
      <c r="T46" s="130">
        <v>0</v>
      </c>
      <c r="U46" s="131">
        <v>18922.07</v>
      </c>
      <c r="V46" s="120">
        <f t="shared" si="224"/>
        <v>-7.5214510840803531E-3</v>
      </c>
      <c r="W46" s="122">
        <v>17</v>
      </c>
      <c r="X46" s="122">
        <v>18</v>
      </c>
      <c r="Y46" s="153">
        <v>22.960999999999999</v>
      </c>
      <c r="Z46" s="153">
        <v>15.942</v>
      </c>
      <c r="AA46" s="124" t="s">
        <v>34</v>
      </c>
      <c r="AB46" s="124">
        <v>2020</v>
      </c>
      <c r="AC46" s="148" t="s">
        <v>233</v>
      </c>
      <c r="AD46" s="108" t="s">
        <v>229</v>
      </c>
    </row>
    <row r="47" spans="1:30" s="126" customFormat="1" ht="15.6" x14ac:dyDescent="0.3">
      <c r="A47" s="127">
        <v>2020</v>
      </c>
      <c r="B47" s="127" t="s">
        <v>33</v>
      </c>
      <c r="C47" s="110">
        <v>9020.19</v>
      </c>
      <c r="D47" s="111">
        <f t="shared" si="276"/>
        <v>-4.663968706765427E-2</v>
      </c>
      <c r="E47" s="112">
        <f>C47+E48</f>
        <v>106386.43000000001</v>
      </c>
      <c r="F47" s="111">
        <f>+(E47-E59)/E59</f>
        <v>-1.9986263318694283E-2</v>
      </c>
      <c r="G47" s="112">
        <f t="shared" si="278"/>
        <v>117064.97</v>
      </c>
      <c r="H47" s="111">
        <f t="shared" si="279"/>
        <v>-1.7045055226942839E-2</v>
      </c>
      <c r="I47" s="113">
        <f t="shared" si="284"/>
        <v>9224.2300000000014</v>
      </c>
      <c r="J47" s="111">
        <f t="shared" si="280"/>
        <v>-3.4646673076713041E-3</v>
      </c>
      <c r="K47" s="112">
        <f>K48+I47</f>
        <v>105815.18</v>
      </c>
      <c r="L47" s="111">
        <f t="shared" si="281"/>
        <v>-2.1355708825726155E-2</v>
      </c>
      <c r="M47" s="112">
        <f t="shared" si="282"/>
        <v>116462.65999999999</v>
      </c>
      <c r="N47" s="111">
        <f t="shared" si="283"/>
        <v>-1.8577914293960607E-2</v>
      </c>
      <c r="O47" s="114">
        <v>0</v>
      </c>
      <c r="P47" s="115">
        <v>564.95000000000005</v>
      </c>
      <c r="Q47" s="128">
        <f t="shared" si="8"/>
        <v>204.04</v>
      </c>
      <c r="R47" s="128">
        <v>204.04</v>
      </c>
      <c r="S47" s="129">
        <v>0</v>
      </c>
      <c r="T47" s="130">
        <v>0</v>
      </c>
      <c r="U47" s="131">
        <v>17156.68</v>
      </c>
      <c r="V47" s="120">
        <f t="shared" si="224"/>
        <v>-2.2327277161738775E-2</v>
      </c>
      <c r="W47" s="122">
        <v>18</v>
      </c>
      <c r="X47" s="122">
        <v>18</v>
      </c>
      <c r="Y47" s="153">
        <v>27.778000000000002</v>
      </c>
      <c r="Z47" s="153">
        <v>9.1880000000000006</v>
      </c>
      <c r="AA47" s="123" t="s">
        <v>33</v>
      </c>
      <c r="AB47" s="124">
        <v>2020</v>
      </c>
      <c r="AC47" s="145" t="s">
        <v>233</v>
      </c>
      <c r="AD47" s="108" t="s">
        <v>225</v>
      </c>
    </row>
    <row r="48" spans="1:30" s="126" customFormat="1" ht="15.6" x14ac:dyDescent="0.3">
      <c r="A48" s="127">
        <v>2020</v>
      </c>
      <c r="B48" s="127" t="s">
        <v>32</v>
      </c>
      <c r="C48" s="110">
        <v>8845.42</v>
      </c>
      <c r="D48" s="111">
        <f t="shared" ref="D48:D53" si="285">+(C48-C60)/C60</f>
        <v>-8.3832201071725575E-3</v>
      </c>
      <c r="E48" s="112">
        <f>C48+E49</f>
        <v>97366.24</v>
      </c>
      <c r="F48" s="111">
        <f t="shared" ref="F48:F53" si="286">+(E48-E60)/E60</f>
        <v>-1.7441416327571232E-2</v>
      </c>
      <c r="G48" s="112">
        <f t="shared" si="278"/>
        <v>117506.25</v>
      </c>
      <c r="H48" s="111">
        <f t="shared" si="279"/>
        <v>-1.550831252186711E-2</v>
      </c>
      <c r="I48" s="113">
        <f t="shared" si="284"/>
        <v>8881.5499999999993</v>
      </c>
      <c r="J48" s="111">
        <f t="shared" si="280"/>
        <v>1.9686149750114401E-3</v>
      </c>
      <c r="K48" s="112">
        <f>K49+I48</f>
        <v>96590.95</v>
      </c>
      <c r="L48" s="111">
        <f t="shared" si="281"/>
        <v>-2.3030719257353009E-2</v>
      </c>
      <c r="M48" s="112">
        <f t="shared" si="282"/>
        <v>116494.73</v>
      </c>
      <c r="N48" s="111">
        <f t="shared" si="283"/>
        <v>-2.0105320311780313E-2</v>
      </c>
      <c r="O48" s="114">
        <v>0</v>
      </c>
      <c r="P48" s="115">
        <v>368.84</v>
      </c>
      <c r="Q48" s="128">
        <f t="shared" si="8"/>
        <v>36.130000000000003</v>
      </c>
      <c r="R48" s="128">
        <v>36.130000000000003</v>
      </c>
      <c r="S48" s="129">
        <v>0</v>
      </c>
      <c r="T48" s="130">
        <v>0</v>
      </c>
      <c r="U48" s="131">
        <v>15616.11</v>
      </c>
      <c r="V48" s="120">
        <f t="shared" si="224"/>
        <v>-3.2215062906197516E-2</v>
      </c>
      <c r="W48" s="122">
        <v>30</v>
      </c>
      <c r="X48" s="122">
        <v>19</v>
      </c>
      <c r="Y48" s="153">
        <v>33.125</v>
      </c>
      <c r="Z48" s="153">
        <v>27.171000000000003</v>
      </c>
      <c r="AA48" s="123" t="s">
        <v>32</v>
      </c>
      <c r="AB48" s="124">
        <v>2020</v>
      </c>
      <c r="AC48" s="145" t="s">
        <v>233</v>
      </c>
      <c r="AD48" s="108" t="s">
        <v>223</v>
      </c>
    </row>
    <row r="49" spans="1:30" s="126" customFormat="1" ht="15.6" x14ac:dyDescent="0.3">
      <c r="A49" s="127">
        <v>2020</v>
      </c>
      <c r="B49" s="127" t="s">
        <v>31</v>
      </c>
      <c r="C49" s="110">
        <v>9233.0300000000007</v>
      </c>
      <c r="D49" s="111">
        <f t="shared" si="285"/>
        <v>1.2460249577823214E-2</v>
      </c>
      <c r="E49" s="112">
        <f>C49+E50</f>
        <v>88520.82</v>
      </c>
      <c r="F49" s="111">
        <f t="shared" si="286"/>
        <v>-1.8337468099312654E-2</v>
      </c>
      <c r="G49" s="112">
        <f t="shared" si="278"/>
        <v>117581.02999999998</v>
      </c>
      <c r="H49" s="111">
        <f t="shared" si="279"/>
        <v>-1.911654858850971E-2</v>
      </c>
      <c r="I49" s="113">
        <f t="shared" si="284"/>
        <v>9184.42</v>
      </c>
      <c r="J49" s="111">
        <f t="shared" si="280"/>
        <v>-1.2534136114396294E-2</v>
      </c>
      <c r="K49" s="112">
        <f>K50+I49</f>
        <v>87709.4</v>
      </c>
      <c r="L49" s="111">
        <f t="shared" si="281"/>
        <v>-2.5492798363625682E-2</v>
      </c>
      <c r="M49" s="112">
        <f t="shared" si="282"/>
        <v>116477.28</v>
      </c>
      <c r="N49" s="111">
        <f t="shared" si="283"/>
        <v>-2.3119021989141446E-2</v>
      </c>
      <c r="O49" s="114">
        <v>33.58</v>
      </c>
      <c r="P49" s="115">
        <v>85.39</v>
      </c>
      <c r="Q49" s="128">
        <f t="shared" si="8"/>
        <v>-48.61</v>
      </c>
      <c r="R49" s="128">
        <v>-4.6100000000000003</v>
      </c>
      <c r="S49" s="129">
        <v>-44</v>
      </c>
      <c r="T49" s="130">
        <v>0</v>
      </c>
      <c r="U49" s="131">
        <v>19259.689999999999</v>
      </c>
      <c r="V49" s="120">
        <f t="shared" si="224"/>
        <v>5.098110844379433E-3</v>
      </c>
      <c r="W49" s="149">
        <v>10</v>
      </c>
      <c r="X49" s="153">
        <v>18</v>
      </c>
      <c r="Y49" s="153">
        <v>76.701999999999998</v>
      </c>
      <c r="Z49" s="153">
        <v>71.441000000000003</v>
      </c>
      <c r="AA49" s="123" t="s">
        <v>31</v>
      </c>
      <c r="AB49" s="124">
        <v>2020</v>
      </c>
      <c r="AC49" s="148" t="s">
        <v>231</v>
      </c>
      <c r="AD49" s="108" t="s">
        <v>223</v>
      </c>
    </row>
    <row r="50" spans="1:30" s="107" customFormat="1" ht="15.6" x14ac:dyDescent="0.3">
      <c r="A50" s="134">
        <v>2020</v>
      </c>
      <c r="B50" s="134" t="s">
        <v>29</v>
      </c>
      <c r="C50" s="90">
        <v>11485.22</v>
      </c>
      <c r="D50" s="62">
        <f t="shared" si="285"/>
        <v>2.2298770772695185E-2</v>
      </c>
      <c r="E50" s="63">
        <f>C50+E51</f>
        <v>79287.790000000008</v>
      </c>
      <c r="F50" s="62">
        <f t="shared" si="286"/>
        <v>-2.180248248750611E-2</v>
      </c>
      <c r="G50" s="63">
        <f t="shared" si="278"/>
        <v>117467.39999999998</v>
      </c>
      <c r="H50" s="62">
        <f t="shared" si="279"/>
        <v>-2.7688199099960786E-2</v>
      </c>
      <c r="I50" s="68">
        <f t="shared" si="284"/>
        <v>11266.369999999999</v>
      </c>
      <c r="J50" s="62">
        <f t="shared" si="280"/>
        <v>-4.3831858868486019E-3</v>
      </c>
      <c r="K50" s="63">
        <f>K51+I50</f>
        <v>78524.98</v>
      </c>
      <c r="L50" s="62">
        <f t="shared" si="281"/>
        <v>-2.6986283631866902E-2</v>
      </c>
      <c r="M50" s="63">
        <f t="shared" si="282"/>
        <v>116593.86</v>
      </c>
      <c r="N50" s="62">
        <f t="shared" si="283"/>
        <v>-2.3418992485542037E-2</v>
      </c>
      <c r="O50" s="78">
        <v>120.6</v>
      </c>
      <c r="P50" s="75">
        <v>3.9</v>
      </c>
      <c r="Q50" s="128">
        <f t="shared" si="8"/>
        <v>-218.85000000000002</v>
      </c>
      <c r="R50" s="135">
        <v>-262.85000000000002</v>
      </c>
      <c r="S50" s="136">
        <v>44</v>
      </c>
      <c r="T50" s="137">
        <v>0</v>
      </c>
      <c r="U50" s="138">
        <v>24334.66</v>
      </c>
      <c r="V50" s="120">
        <f t="shared" si="224"/>
        <v>4.1520594233571829E-2</v>
      </c>
      <c r="W50" s="150">
        <v>11</v>
      </c>
      <c r="X50" s="151">
        <v>18</v>
      </c>
      <c r="Y50" s="151">
        <v>88.59</v>
      </c>
      <c r="Z50" s="151">
        <v>68.23</v>
      </c>
      <c r="AA50" s="106" t="s">
        <v>29</v>
      </c>
      <c r="AB50" s="77">
        <v>2020</v>
      </c>
      <c r="AC50" s="148" t="s">
        <v>228</v>
      </c>
      <c r="AD50" s="86" t="s">
        <v>206</v>
      </c>
    </row>
    <row r="51" spans="1:30" s="107" customFormat="1" ht="15.6" x14ac:dyDescent="0.3">
      <c r="A51" s="134">
        <v>2020</v>
      </c>
      <c r="B51" s="134" t="s">
        <v>28</v>
      </c>
      <c r="C51" s="90">
        <v>12304.88</v>
      </c>
      <c r="D51" s="62">
        <f t="shared" si="285"/>
        <v>-7.1312955590378171E-3</v>
      </c>
      <c r="E51" s="63">
        <f t="shared" ref="E51:E56" si="287">C51+E52</f>
        <v>67802.570000000007</v>
      </c>
      <c r="F51" s="62">
        <f t="shared" si="286"/>
        <v>-2.8898762809492582E-2</v>
      </c>
      <c r="G51" s="63">
        <f t="shared" ref="G51:G56" si="288">SUM(C51:C62)</f>
        <v>117216.87999999998</v>
      </c>
      <c r="H51" s="62">
        <f t="shared" si="279"/>
        <v>-4.0651058593865926E-2</v>
      </c>
      <c r="I51" s="68">
        <f t="shared" si="284"/>
        <v>11414.82</v>
      </c>
      <c r="J51" s="62">
        <f t="shared" si="280"/>
        <v>-1.2286262385554473E-2</v>
      </c>
      <c r="K51" s="63">
        <f t="shared" ref="K51:K56" si="289">K52+I51</f>
        <v>67258.61</v>
      </c>
      <c r="L51" s="62">
        <f t="shared" ref="L51:L57" si="290">+(K51-K63)/K63</f>
        <v>-3.0672513305109034E-2</v>
      </c>
      <c r="M51" s="63">
        <f t="shared" si="282"/>
        <v>116643.46</v>
      </c>
      <c r="N51" s="62">
        <f t="shared" ref="N51:N57" si="291">+(M51-M63)/M63</f>
        <v>-2.3232869315717077E-2</v>
      </c>
      <c r="O51" s="78">
        <v>181.8</v>
      </c>
      <c r="P51" s="75">
        <v>0</v>
      </c>
      <c r="Q51" s="128">
        <f t="shared" si="8"/>
        <v>-890.06</v>
      </c>
      <c r="R51" s="135">
        <v>-802.06</v>
      </c>
      <c r="S51" s="136">
        <v>-88</v>
      </c>
      <c r="T51" s="137">
        <v>0</v>
      </c>
      <c r="U51" s="138">
        <v>25121.43</v>
      </c>
      <c r="V51" s="120">
        <f t="shared" si="224"/>
        <v>3.1204897616049044E-2</v>
      </c>
      <c r="W51" s="150">
        <v>27</v>
      </c>
      <c r="X51" s="105">
        <v>18</v>
      </c>
      <c r="Y51" s="151">
        <v>93.381</v>
      </c>
      <c r="Z51" s="151">
        <v>65.27000000000001</v>
      </c>
      <c r="AA51" s="106" t="s">
        <v>28</v>
      </c>
      <c r="AB51" s="77">
        <v>2020</v>
      </c>
      <c r="AC51" s="148" t="s">
        <v>226</v>
      </c>
      <c r="AD51" s="86" t="s">
        <v>184</v>
      </c>
    </row>
    <row r="52" spans="1:30" s="107" customFormat="1" ht="15.6" x14ac:dyDescent="0.3">
      <c r="A52" s="134">
        <v>2020</v>
      </c>
      <c r="B52" s="134" t="s">
        <v>25</v>
      </c>
      <c r="C52" s="152">
        <v>9879.48</v>
      </c>
      <c r="D52" s="62">
        <f t="shared" si="285"/>
        <v>4.9476721211168403E-2</v>
      </c>
      <c r="E52" s="63">
        <f t="shared" si="287"/>
        <v>55497.69</v>
      </c>
      <c r="F52" s="62">
        <f t="shared" si="286"/>
        <v>-3.3596374390247874E-2</v>
      </c>
      <c r="G52" s="63">
        <f t="shared" si="288"/>
        <v>117305.26</v>
      </c>
      <c r="H52" s="62">
        <f t="shared" ref="H52:H58" si="292">+(G52-G64)/G64</f>
        <v>-3.9383195380860596E-2</v>
      </c>
      <c r="I52" s="68">
        <f t="shared" ref="I52:I57" si="293">C52+Q52</f>
        <v>9561</v>
      </c>
      <c r="J52" s="62">
        <f t="shared" si="280"/>
        <v>-1.578896440122779E-2</v>
      </c>
      <c r="K52" s="63">
        <f t="shared" si="289"/>
        <v>55843.79</v>
      </c>
      <c r="L52" s="62">
        <f t="shared" si="290"/>
        <v>-3.4346837207701784E-2</v>
      </c>
      <c r="M52" s="63">
        <f t="shared" si="282"/>
        <v>116785.45000000001</v>
      </c>
      <c r="N52" s="62">
        <f t="shared" si="291"/>
        <v>-2.2634684204302341E-2</v>
      </c>
      <c r="O52" s="78">
        <v>66.97</v>
      </c>
      <c r="P52" s="75">
        <v>33.58</v>
      </c>
      <c r="Q52" s="128">
        <f t="shared" si="8"/>
        <v>-318.48</v>
      </c>
      <c r="R52" s="135">
        <v>-274.48</v>
      </c>
      <c r="S52" s="136">
        <v>-44</v>
      </c>
      <c r="T52" s="137">
        <v>0</v>
      </c>
      <c r="U52" s="138">
        <v>21518.23</v>
      </c>
      <c r="V52" s="120">
        <f t="shared" si="224"/>
        <v>8.0619217621568401E-2</v>
      </c>
      <c r="W52" s="150">
        <v>23</v>
      </c>
      <c r="X52" s="105">
        <v>18</v>
      </c>
      <c r="Y52" s="150">
        <v>85</v>
      </c>
      <c r="Z52" s="150">
        <v>65</v>
      </c>
      <c r="AA52" s="106" t="s">
        <v>25</v>
      </c>
      <c r="AB52" s="77">
        <v>2020</v>
      </c>
      <c r="AC52" s="148" t="s">
        <v>227</v>
      </c>
      <c r="AD52" s="86" t="s">
        <v>199</v>
      </c>
    </row>
    <row r="53" spans="1:30" s="126" customFormat="1" ht="15.6" x14ac:dyDescent="0.3">
      <c r="A53" s="127">
        <v>2020</v>
      </c>
      <c r="B53" s="127" t="s">
        <v>23</v>
      </c>
      <c r="C53" s="110">
        <v>8247.0400000000009</v>
      </c>
      <c r="D53" s="111">
        <f t="shared" si="285"/>
        <v>-5.7393884462447337E-2</v>
      </c>
      <c r="E53" s="112">
        <f t="shared" si="287"/>
        <v>45618.21</v>
      </c>
      <c r="F53" s="111">
        <f t="shared" si="286"/>
        <v>-4.9884084225811524E-2</v>
      </c>
      <c r="G53" s="112">
        <f t="shared" si="288"/>
        <v>116839.49999999999</v>
      </c>
      <c r="H53" s="111">
        <f t="shared" si="292"/>
        <v>-4.5958944377306847E-2</v>
      </c>
      <c r="I53" s="113">
        <f t="shared" si="293"/>
        <v>8186.1000000000013</v>
      </c>
      <c r="J53" s="111">
        <f t="shared" si="280"/>
        <v>-6.6801640202049775E-2</v>
      </c>
      <c r="K53" s="112">
        <f t="shared" si="289"/>
        <v>46282.79</v>
      </c>
      <c r="L53" s="111">
        <f t="shared" si="290"/>
        <v>-3.809360314691531E-2</v>
      </c>
      <c r="M53" s="112">
        <f t="shared" si="282"/>
        <v>116938.83000000002</v>
      </c>
      <c r="N53" s="111">
        <f t="shared" si="291"/>
        <v>-2.3252568080453138E-2</v>
      </c>
      <c r="O53" s="114">
        <v>11.48</v>
      </c>
      <c r="P53" s="115">
        <v>271.39999999999998</v>
      </c>
      <c r="Q53" s="128">
        <f t="shared" si="8"/>
        <v>-60.94</v>
      </c>
      <c r="R53" s="128">
        <v>-104.94</v>
      </c>
      <c r="S53" s="129">
        <v>44</v>
      </c>
      <c r="T53" s="130">
        <v>0</v>
      </c>
      <c r="U53" s="131">
        <v>16592.73</v>
      </c>
      <c r="V53" s="120">
        <f t="shared" si="224"/>
        <v>5.3624405012877616E-2</v>
      </c>
      <c r="W53" s="149">
        <v>29</v>
      </c>
      <c r="X53" s="122">
        <v>18</v>
      </c>
      <c r="Y53" s="149">
        <v>77</v>
      </c>
      <c r="Z53" s="149">
        <v>67</v>
      </c>
      <c r="AA53" s="123" t="s">
        <v>23</v>
      </c>
      <c r="AB53" s="124">
        <v>2020</v>
      </c>
      <c r="AC53" s="145" t="s">
        <v>224</v>
      </c>
      <c r="AD53" s="108" t="s">
        <v>194</v>
      </c>
    </row>
    <row r="54" spans="1:30" s="147" customFormat="1" ht="15.6" x14ac:dyDescent="0.3">
      <c r="A54" s="140">
        <v>2020</v>
      </c>
      <c r="B54" s="140" t="s">
        <v>20</v>
      </c>
      <c r="C54" s="110">
        <v>8270.91</v>
      </c>
      <c r="D54" s="141">
        <f t="shared" ref="D54:D59" si="294">+(C54-C66)/C66</f>
        <v>-4.2790762269042236E-2</v>
      </c>
      <c r="E54" s="142">
        <f t="shared" si="287"/>
        <v>37371.17</v>
      </c>
      <c r="F54" s="141">
        <f t="shared" ref="F54:F59" si="295">+(E54-E66)/E66</f>
        <v>-4.8210681915193752E-2</v>
      </c>
      <c r="G54" s="142">
        <f t="shared" si="288"/>
        <v>117341.65</v>
      </c>
      <c r="H54" s="141">
        <f t="shared" si="292"/>
        <v>-4.4984239694353709E-2</v>
      </c>
      <c r="I54" s="113">
        <f t="shared" si="293"/>
        <v>8074.91</v>
      </c>
      <c r="J54" s="141">
        <f t="shared" si="280"/>
        <v>-6.954467675679403E-2</v>
      </c>
      <c r="K54" s="142">
        <f t="shared" si="289"/>
        <v>38096.69</v>
      </c>
      <c r="L54" s="141">
        <f t="shared" si="290"/>
        <v>-3.1692829329293612E-2</v>
      </c>
      <c r="M54" s="142">
        <f t="shared" ref="M54:M59" si="296">SUM(I54:I65)</f>
        <v>117524.82</v>
      </c>
      <c r="N54" s="141">
        <f t="shared" si="291"/>
        <v>-2.00515969368695E-2</v>
      </c>
      <c r="O54" s="114">
        <v>0</v>
      </c>
      <c r="P54" s="115">
        <v>612.29999999999995</v>
      </c>
      <c r="Q54" s="128">
        <f t="shared" si="8"/>
        <v>-196</v>
      </c>
      <c r="R54" s="128">
        <v>-196</v>
      </c>
      <c r="S54" s="129">
        <v>0</v>
      </c>
      <c r="T54" s="130">
        <v>0</v>
      </c>
      <c r="U54" s="131">
        <v>14254.14</v>
      </c>
      <c r="V54" s="120">
        <f t="shared" si="224"/>
        <v>-5.1868673061534865E-2</v>
      </c>
      <c r="W54" s="144">
        <v>27</v>
      </c>
      <c r="X54" s="143">
        <v>18</v>
      </c>
      <c r="Y54" s="144">
        <v>41</v>
      </c>
      <c r="Z54" s="144">
        <v>35</v>
      </c>
      <c r="AA54" s="140" t="s">
        <v>20</v>
      </c>
      <c r="AB54" s="140">
        <v>2020</v>
      </c>
      <c r="AC54" s="145" t="s">
        <v>222</v>
      </c>
      <c r="AD54" s="146" t="s">
        <v>221</v>
      </c>
    </row>
    <row r="55" spans="1:30" s="126" customFormat="1" ht="15.6" x14ac:dyDescent="0.3">
      <c r="A55" s="127">
        <v>2020</v>
      </c>
      <c r="B55" s="127" t="s">
        <v>18</v>
      </c>
      <c r="C55" s="110">
        <v>9188.2800000000007</v>
      </c>
      <c r="D55" s="111">
        <f t="shared" si="294"/>
        <v>-7.0651778128413514E-2</v>
      </c>
      <c r="E55" s="112">
        <f t="shared" si="287"/>
        <v>29100.260000000002</v>
      </c>
      <c r="F55" s="111">
        <f t="shared" si="295"/>
        <v>-4.9739954355270503E-2</v>
      </c>
      <c r="G55" s="112">
        <f t="shared" si="288"/>
        <v>117711.38999999998</v>
      </c>
      <c r="H55" s="111">
        <f t="shared" si="292"/>
        <v>-4.473773649583019E-2</v>
      </c>
      <c r="I55" s="113">
        <f t="shared" si="293"/>
        <v>9576.4800000000014</v>
      </c>
      <c r="J55" s="111">
        <f t="shared" ref="J55:J61" si="297">+(I55-I67)/I67</f>
        <v>-3.2891747069836857E-2</v>
      </c>
      <c r="K55" s="112">
        <f t="shared" si="289"/>
        <v>30021.78</v>
      </c>
      <c r="L55" s="111">
        <f t="shared" si="290"/>
        <v>-2.0980494144003946E-2</v>
      </c>
      <c r="M55" s="112">
        <f t="shared" si="296"/>
        <v>118128.36</v>
      </c>
      <c r="N55" s="111">
        <f t="shared" si="291"/>
        <v>-1.6958103425964748E-2</v>
      </c>
      <c r="O55" s="114">
        <v>0</v>
      </c>
      <c r="P55" s="115">
        <v>738.4</v>
      </c>
      <c r="Q55" s="128">
        <f t="shared" si="8"/>
        <v>388.2</v>
      </c>
      <c r="R55" s="128">
        <v>388.2</v>
      </c>
      <c r="S55" s="129">
        <v>0</v>
      </c>
      <c r="T55" s="130">
        <v>0</v>
      </c>
      <c r="U55" s="131">
        <v>15887.69</v>
      </c>
      <c r="V55" s="120">
        <f t="shared" si="224"/>
        <v>-0.11120801539528732</v>
      </c>
      <c r="W55" s="121">
        <v>1</v>
      </c>
      <c r="X55" s="132">
        <v>19</v>
      </c>
      <c r="Y55" s="121">
        <v>31</v>
      </c>
      <c r="Z55" s="121">
        <v>6</v>
      </c>
      <c r="AA55" s="124" t="s">
        <v>18</v>
      </c>
      <c r="AB55" s="124">
        <v>2020</v>
      </c>
      <c r="AC55" s="125" t="s">
        <v>220</v>
      </c>
      <c r="AD55" s="108" t="s">
        <v>217</v>
      </c>
    </row>
    <row r="56" spans="1:30" s="126" customFormat="1" ht="15.6" x14ac:dyDescent="0.3">
      <c r="A56" s="127">
        <v>2020</v>
      </c>
      <c r="B56" s="127" t="s">
        <v>14</v>
      </c>
      <c r="C56" s="110">
        <v>9494.84</v>
      </c>
      <c r="D56" s="111">
        <f t="shared" si="294"/>
        <v>-1.7043378156358393E-2</v>
      </c>
      <c r="E56" s="112">
        <f t="shared" si="287"/>
        <v>19911.98</v>
      </c>
      <c r="F56" s="111">
        <f>+(E56-E68)/E68</f>
        <v>-3.9769644788676235E-2</v>
      </c>
      <c r="G56" s="112">
        <f t="shared" si="288"/>
        <v>118409.91</v>
      </c>
      <c r="H56" s="111">
        <f t="shared" si="292"/>
        <v>-3.9608377936978904E-2</v>
      </c>
      <c r="I56" s="113">
        <f t="shared" si="293"/>
        <v>9508.74</v>
      </c>
      <c r="J56" s="111">
        <f t="shared" si="297"/>
        <v>-2.2314942672919353E-2</v>
      </c>
      <c r="K56" s="112">
        <f t="shared" si="289"/>
        <v>20445.3</v>
      </c>
      <c r="L56" s="111">
        <f t="shared" si="290"/>
        <v>-1.5299834272264607E-2</v>
      </c>
      <c r="M56" s="112">
        <f t="shared" si="296"/>
        <v>118454.05999999998</v>
      </c>
      <c r="N56" s="111">
        <f t="shared" si="291"/>
        <v>-1.450864769180393E-2</v>
      </c>
      <c r="O56" s="114">
        <v>0</v>
      </c>
      <c r="P56" s="115">
        <v>907.3</v>
      </c>
      <c r="Q56" s="128">
        <f t="shared" si="8"/>
        <v>13.899999999999977</v>
      </c>
      <c r="R56" s="128">
        <v>327.5</v>
      </c>
      <c r="S56" s="129">
        <v>0</v>
      </c>
      <c r="T56" s="130">
        <v>-313.60000000000002</v>
      </c>
      <c r="U56" s="131">
        <v>16990.57</v>
      </c>
      <c r="V56" s="120">
        <f t="shared" si="224"/>
        <v>-8.579122948614476E-2</v>
      </c>
      <c r="W56" s="121">
        <v>14</v>
      </c>
      <c r="X56" s="132">
        <v>19</v>
      </c>
      <c r="Y56" s="121">
        <v>18</v>
      </c>
      <c r="Z56" s="121">
        <v>-6</v>
      </c>
      <c r="AA56" s="124" t="s">
        <v>14</v>
      </c>
      <c r="AB56" s="124">
        <v>2020</v>
      </c>
      <c r="AC56" s="125" t="s">
        <v>219</v>
      </c>
      <c r="AD56" s="108" t="s">
        <v>216</v>
      </c>
    </row>
    <row r="57" spans="1:30" s="126" customFormat="1" ht="15.6" x14ac:dyDescent="0.3">
      <c r="A57" s="127">
        <v>2020</v>
      </c>
      <c r="B57" s="127" t="s">
        <v>11</v>
      </c>
      <c r="C57" s="110">
        <v>10417.14</v>
      </c>
      <c r="D57" s="111">
        <f t="shared" si="294"/>
        <v>-5.9587260318492152E-2</v>
      </c>
      <c r="E57" s="112">
        <f>C57</f>
        <v>10417.14</v>
      </c>
      <c r="F57" s="111">
        <f t="shared" si="295"/>
        <v>-5.9587260318492152E-2</v>
      </c>
      <c r="G57" s="112">
        <f t="shared" ref="G57:G62" si="298">SUM(C57:C68)</f>
        <v>118574.54000000001</v>
      </c>
      <c r="H57" s="111">
        <f t="shared" si="292"/>
        <v>-3.6080365236521077E-2</v>
      </c>
      <c r="I57" s="113">
        <f t="shared" si="293"/>
        <v>10936.56</v>
      </c>
      <c r="J57" s="111">
        <f t="shared" si="297"/>
        <v>-9.1182546297975241E-3</v>
      </c>
      <c r="K57" s="112">
        <f>I57</f>
        <v>10936.56</v>
      </c>
      <c r="L57" s="111">
        <f t="shared" si="290"/>
        <v>-9.1182546297975241E-3</v>
      </c>
      <c r="M57" s="112">
        <f t="shared" si="296"/>
        <v>118671.09</v>
      </c>
      <c r="N57" s="111">
        <f t="shared" si="291"/>
        <v>-1.2754213247124481E-2</v>
      </c>
      <c r="O57" s="114">
        <v>0</v>
      </c>
      <c r="P57" s="115">
        <v>976.6</v>
      </c>
      <c r="Q57" s="128">
        <f t="shared" si="8"/>
        <v>519.41999999999996</v>
      </c>
      <c r="R57" s="128">
        <v>563.41999999999996</v>
      </c>
      <c r="S57" s="129">
        <v>-44</v>
      </c>
      <c r="T57" s="130">
        <v>0</v>
      </c>
      <c r="U57" s="131">
        <v>18096.95</v>
      </c>
      <c r="V57" s="120">
        <f t="shared" si="224"/>
        <v>-0.12883186028151655</v>
      </c>
      <c r="W57" s="121">
        <v>20</v>
      </c>
      <c r="X57" s="132">
        <v>18</v>
      </c>
      <c r="Y57" s="121">
        <v>24</v>
      </c>
      <c r="Z57" s="121">
        <v>-2</v>
      </c>
      <c r="AA57" s="124" t="s">
        <v>11</v>
      </c>
      <c r="AB57" s="124">
        <v>2020</v>
      </c>
      <c r="AC57" s="125" t="s">
        <v>218</v>
      </c>
      <c r="AD57" s="108" t="s">
        <v>214</v>
      </c>
    </row>
    <row r="58" spans="1:30" s="126" customFormat="1" ht="15.6" x14ac:dyDescent="0.3">
      <c r="A58" s="127">
        <v>2019</v>
      </c>
      <c r="B58" s="127" t="s">
        <v>34</v>
      </c>
      <c r="C58" s="110">
        <v>10678.54</v>
      </c>
      <c r="D58" s="111">
        <f t="shared" si="294"/>
        <v>1.3250921112185577E-2</v>
      </c>
      <c r="E58" s="112">
        <f t="shared" ref="E58:E68" si="299">C58+E59</f>
        <v>119234.59999999998</v>
      </c>
      <c r="F58" s="111">
        <f t="shared" si="295"/>
        <v>-3.4316287401589998E-2</v>
      </c>
      <c r="G58" s="112">
        <f t="shared" si="298"/>
        <v>119234.59999999999</v>
      </c>
      <c r="H58" s="111">
        <f t="shared" si="292"/>
        <v>-3.431628740158988E-2</v>
      </c>
      <c r="I58" s="113">
        <f t="shared" ref="I58:I65" si="300">C58+Q58</f>
        <v>10647.480000000001</v>
      </c>
      <c r="J58" s="111">
        <f t="shared" si="297"/>
        <v>9.90989281988062E-3</v>
      </c>
      <c r="K58" s="112">
        <f>K59+I58</f>
        <v>118771.73000000001</v>
      </c>
      <c r="L58" s="111">
        <f>+(K58-K70)/K70</f>
        <v>-1.4833029197080206E-2</v>
      </c>
      <c r="M58" s="112">
        <f t="shared" si="296"/>
        <v>118771.72999999998</v>
      </c>
      <c r="N58" s="111">
        <f>+(M58-M70)/M70</f>
        <v>-1.4833029197080447E-2</v>
      </c>
      <c r="O58" s="114">
        <v>0</v>
      </c>
      <c r="P58" s="115">
        <v>995</v>
      </c>
      <c r="Q58" s="128">
        <f t="shared" si="8"/>
        <v>-31.06</v>
      </c>
      <c r="R58" s="128">
        <v>-31.06</v>
      </c>
      <c r="S58" s="129">
        <v>0</v>
      </c>
      <c r="T58" s="130">
        <v>0</v>
      </c>
      <c r="U58" s="131">
        <v>19065.47</v>
      </c>
      <c r="V58" s="120">
        <f t="shared" si="224"/>
        <v>3.2441082181692137E-2</v>
      </c>
      <c r="W58" s="121">
        <v>19</v>
      </c>
      <c r="X58" s="132">
        <v>18</v>
      </c>
      <c r="Y58" s="121">
        <v>18</v>
      </c>
      <c r="Z58" s="121">
        <v>1</v>
      </c>
      <c r="AA58" s="124" t="s">
        <v>34</v>
      </c>
      <c r="AB58" s="124">
        <v>2019</v>
      </c>
      <c r="AC58" s="125" t="s">
        <v>218</v>
      </c>
      <c r="AD58" s="108" t="s">
        <v>212</v>
      </c>
    </row>
    <row r="59" spans="1:30" s="126" customFormat="1" ht="15.6" x14ac:dyDescent="0.3">
      <c r="A59" s="127">
        <v>2019</v>
      </c>
      <c r="B59" s="127" t="s">
        <v>33</v>
      </c>
      <c r="C59" s="110">
        <v>9461.4699999999993</v>
      </c>
      <c r="D59" s="111">
        <f t="shared" si="294"/>
        <v>-2.6978136119624008E-2</v>
      </c>
      <c r="E59" s="112">
        <f t="shared" si="299"/>
        <v>108556.05999999998</v>
      </c>
      <c r="F59" s="111">
        <f t="shared" si="295"/>
        <v>-3.8755259765099422E-2</v>
      </c>
      <c r="G59" s="112">
        <f t="shared" si="298"/>
        <v>119094.95</v>
      </c>
      <c r="H59" s="111">
        <f t="shared" ref="H59:H66" si="301">+(G59-G71)/G71</f>
        <v>-3.9942426348127974E-2</v>
      </c>
      <c r="I59" s="113">
        <f>C59+Q59</f>
        <v>9256.2999999999993</v>
      </c>
      <c r="J59" s="111">
        <f t="shared" si="297"/>
        <v>-2.2978678488494903E-2</v>
      </c>
      <c r="K59" s="112">
        <f>K60+I59</f>
        <v>108124.25000000001</v>
      </c>
      <c r="L59" s="111">
        <f>+(K59-K71)/K71</f>
        <v>-1.7204159357190121E-2</v>
      </c>
      <c r="M59" s="112">
        <f t="shared" si="296"/>
        <v>118667.24999999999</v>
      </c>
      <c r="N59" s="111">
        <f>+(M59-M71)/M71</f>
        <v>-1.7150772747602367E-2</v>
      </c>
      <c r="O59" s="114">
        <v>0</v>
      </c>
      <c r="P59" s="115">
        <v>779</v>
      </c>
      <c r="Q59" s="128">
        <f t="shared" si="8"/>
        <v>-205.17</v>
      </c>
      <c r="R59" s="128">
        <v>-205.17</v>
      </c>
      <c r="S59" s="129">
        <v>0</v>
      </c>
      <c r="T59" s="130">
        <v>0</v>
      </c>
      <c r="U59" s="131">
        <v>17548.490000000002</v>
      </c>
      <c r="V59" s="120">
        <f t="shared" si="224"/>
        <v>-2.3598635588401593E-3</v>
      </c>
      <c r="W59" s="121">
        <v>13</v>
      </c>
      <c r="X59" s="132">
        <v>18</v>
      </c>
      <c r="Y59" s="121">
        <v>26</v>
      </c>
      <c r="Z59" s="121">
        <v>3</v>
      </c>
      <c r="AA59" s="124" t="s">
        <v>33</v>
      </c>
      <c r="AB59" s="124">
        <v>2019</v>
      </c>
      <c r="AC59" s="125" t="s">
        <v>218</v>
      </c>
      <c r="AD59" s="108" t="s">
        <v>209</v>
      </c>
    </row>
    <row r="60" spans="1:30" s="126" customFormat="1" ht="15.6" x14ac:dyDescent="0.3">
      <c r="A60" s="127">
        <v>2019</v>
      </c>
      <c r="B60" s="127" t="s">
        <v>32</v>
      </c>
      <c r="C60" s="110">
        <v>8920.2000000000007</v>
      </c>
      <c r="D60" s="111">
        <f t="shared" ref="D60:D67" si="302">+(C60-C72)/C72</f>
        <v>-5.461289809761001E-2</v>
      </c>
      <c r="E60" s="112">
        <f t="shared" si="299"/>
        <v>99094.589999999982</v>
      </c>
      <c r="F60" s="111">
        <f t="shared" ref="F60:F66" si="303">+(E60-E72)/E72</f>
        <v>-3.986483736883429E-2</v>
      </c>
      <c r="G60" s="112">
        <f t="shared" si="298"/>
        <v>119357.28</v>
      </c>
      <c r="H60" s="111">
        <f t="shared" si="301"/>
        <v>-3.6073136064090974E-2</v>
      </c>
      <c r="I60" s="113">
        <f>C60+Q60</f>
        <v>8864.1</v>
      </c>
      <c r="J60" s="111">
        <f t="shared" si="297"/>
        <v>-3.7870400521002892E-2</v>
      </c>
      <c r="K60" s="112">
        <f>K61+I60</f>
        <v>98867.950000000012</v>
      </c>
      <c r="L60" s="111">
        <f t="shared" ref="L60:L65" si="304">+(K60-K72)/K72</f>
        <v>-1.6660036004495473E-2</v>
      </c>
      <c r="M60" s="112">
        <f t="shared" ref="M60:M67" si="305">SUM(I60:I71)</f>
        <v>118884.94999999998</v>
      </c>
      <c r="N60" s="111">
        <f t="shared" ref="N60:N65" si="306">+(M60-M72)/M72</f>
        <v>-1.4000232224461675E-2</v>
      </c>
      <c r="O60" s="114">
        <v>2.48</v>
      </c>
      <c r="P60" s="115">
        <v>328.86</v>
      </c>
      <c r="Q60" s="128">
        <f t="shared" si="8"/>
        <v>-56.1</v>
      </c>
      <c r="R60" s="128">
        <v>-12.1</v>
      </c>
      <c r="S60" s="129">
        <v>-44</v>
      </c>
      <c r="T60" s="130">
        <v>0</v>
      </c>
      <c r="U60" s="131">
        <v>16135.93</v>
      </c>
      <c r="V60" s="120">
        <f t="shared" si="224"/>
        <v>-7.6839064019680742E-2</v>
      </c>
      <c r="W60" s="121">
        <v>2</v>
      </c>
      <c r="X60" s="132">
        <v>15</v>
      </c>
      <c r="Y60" s="121">
        <v>74</v>
      </c>
      <c r="Z60" s="121">
        <v>64</v>
      </c>
      <c r="AA60" s="124" t="s">
        <v>32</v>
      </c>
      <c r="AB60" s="124">
        <v>2019</v>
      </c>
      <c r="AC60" s="125" t="s">
        <v>215</v>
      </c>
      <c r="AD60" s="108" t="s">
        <v>202</v>
      </c>
    </row>
    <row r="61" spans="1:30" s="126" customFormat="1" ht="15.6" x14ac:dyDescent="0.3">
      <c r="A61" s="127">
        <v>2019</v>
      </c>
      <c r="B61" s="127" t="s">
        <v>31</v>
      </c>
      <c r="C61" s="110">
        <v>9119.4</v>
      </c>
      <c r="D61" s="111">
        <f t="shared" si="302"/>
        <v>-9.343592496495777E-2</v>
      </c>
      <c r="E61" s="112">
        <f t="shared" si="299"/>
        <v>90174.389999999985</v>
      </c>
      <c r="F61" s="111">
        <f t="shared" si="303"/>
        <v>-3.83808858579451E-2</v>
      </c>
      <c r="G61" s="112">
        <f t="shared" si="298"/>
        <v>119872.58</v>
      </c>
      <c r="H61" s="111">
        <f t="shared" si="301"/>
        <v>-3.0717829087542385E-2</v>
      </c>
      <c r="I61" s="113">
        <f>C61+Q61</f>
        <v>9301</v>
      </c>
      <c r="J61" s="111">
        <f t="shared" si="297"/>
        <v>-1.6495717457967643E-2</v>
      </c>
      <c r="K61" s="112">
        <f>K62+I61</f>
        <v>90003.85</v>
      </c>
      <c r="L61" s="111">
        <f t="shared" si="304"/>
        <v>-1.4520420453301151E-2</v>
      </c>
      <c r="M61" s="112">
        <f t="shared" si="305"/>
        <v>119233.84999999999</v>
      </c>
      <c r="N61" s="111">
        <f t="shared" si="306"/>
        <v>-1.0022749728082703E-2</v>
      </c>
      <c r="O61" s="114">
        <v>19.14</v>
      </c>
      <c r="P61" s="115">
        <v>70.48</v>
      </c>
      <c r="Q61" s="128">
        <f t="shared" si="8"/>
        <v>181.6</v>
      </c>
      <c r="R61" s="128">
        <v>181.6</v>
      </c>
      <c r="S61" s="129">
        <v>0</v>
      </c>
      <c r="T61" s="130">
        <v>0</v>
      </c>
      <c r="U61" s="131">
        <v>19162</v>
      </c>
      <c r="V61" s="120">
        <f t="shared" si="224"/>
        <v>-0.21707865168539325</v>
      </c>
      <c r="W61" s="121">
        <v>23</v>
      </c>
      <c r="X61" s="132">
        <v>17</v>
      </c>
      <c r="Y61" s="121">
        <v>86</v>
      </c>
      <c r="Z61" s="121">
        <v>65</v>
      </c>
      <c r="AA61" s="124" t="s">
        <v>31</v>
      </c>
      <c r="AB61" s="124">
        <v>2019</v>
      </c>
      <c r="AC61" s="125" t="s">
        <v>215</v>
      </c>
      <c r="AD61" s="108" t="s">
        <v>206</v>
      </c>
    </row>
    <row r="62" spans="1:30" s="126" customFormat="1" ht="15.6" x14ac:dyDescent="0.3">
      <c r="A62" s="127">
        <v>2019</v>
      </c>
      <c r="B62" s="127" t="s">
        <v>29</v>
      </c>
      <c r="C62" s="110">
        <v>11234.7</v>
      </c>
      <c r="D62" s="111">
        <f t="shared" si="302"/>
        <v>-0.10878153260352208</v>
      </c>
      <c r="E62" s="112">
        <f t="shared" si="299"/>
        <v>81054.989999999991</v>
      </c>
      <c r="F62" s="111">
        <f t="shared" si="303"/>
        <v>-3.1765339691474166E-2</v>
      </c>
      <c r="G62" s="112">
        <f t="shared" si="298"/>
        <v>120812.48000000001</v>
      </c>
      <c r="H62" s="111">
        <f t="shared" si="301"/>
        <v>-2.1453865667918234E-2</v>
      </c>
      <c r="I62" s="113">
        <f>C62+Q62</f>
        <v>11315.970000000001</v>
      </c>
      <c r="J62" s="111">
        <f t="shared" ref="J62:J85" si="307">+(I62-I74)/I74</f>
        <v>-2.4709097320168225E-3</v>
      </c>
      <c r="K62" s="112">
        <f>K63+I62</f>
        <v>80702.850000000006</v>
      </c>
      <c r="L62" s="111">
        <f t="shared" si="304"/>
        <v>-1.429225752079433E-2</v>
      </c>
      <c r="M62" s="112">
        <f t="shared" si="305"/>
        <v>119389.84999999999</v>
      </c>
      <c r="N62" s="111">
        <f t="shared" si="306"/>
        <v>-9.8291519800954488E-3</v>
      </c>
      <c r="O62" s="114">
        <v>94.77</v>
      </c>
      <c r="P62" s="115">
        <v>4.7</v>
      </c>
      <c r="Q62" s="128">
        <f t="shared" si="8"/>
        <v>81.27</v>
      </c>
      <c r="R62" s="128">
        <v>81.27</v>
      </c>
      <c r="S62" s="129">
        <v>0</v>
      </c>
      <c r="T62" s="130">
        <v>0</v>
      </c>
      <c r="U62" s="131">
        <v>23364.55</v>
      </c>
      <c r="V62" s="120">
        <f t="shared" si="224"/>
        <v>-0.10219220719336</v>
      </c>
      <c r="W62" s="121">
        <v>19</v>
      </c>
      <c r="X62" s="132">
        <v>16</v>
      </c>
      <c r="Y62" s="121">
        <v>88</v>
      </c>
      <c r="Z62" s="121">
        <v>70</v>
      </c>
      <c r="AA62" s="124" t="s">
        <v>29</v>
      </c>
      <c r="AB62" s="124">
        <v>2019</v>
      </c>
      <c r="AC62" s="125" t="s">
        <v>211</v>
      </c>
      <c r="AD62" s="108" t="s">
        <v>213</v>
      </c>
    </row>
    <row r="63" spans="1:30" s="107" customFormat="1" ht="15.6" x14ac:dyDescent="0.3">
      <c r="A63" s="134">
        <v>2019</v>
      </c>
      <c r="B63" s="134" t="s">
        <v>28</v>
      </c>
      <c r="C63" s="90">
        <v>12393.26</v>
      </c>
      <c r="D63" s="62">
        <f t="shared" si="302"/>
        <v>5.619928594612157E-3</v>
      </c>
      <c r="E63" s="63">
        <f t="shared" si="299"/>
        <v>69820.289999999994</v>
      </c>
      <c r="F63" s="62">
        <f t="shared" si="303"/>
        <v>-1.8111975834010755E-2</v>
      </c>
      <c r="G63" s="63">
        <f t="shared" ref="G63:G69" si="308">SUM(C63:C74)</f>
        <v>122183.78</v>
      </c>
      <c r="H63" s="62">
        <f t="shared" si="301"/>
        <v>1.8003643692165549E-3</v>
      </c>
      <c r="I63" s="68">
        <f t="shared" si="300"/>
        <v>11556.81</v>
      </c>
      <c r="J63" s="62">
        <f t="shared" si="307"/>
        <v>-6.2077564708917796E-3</v>
      </c>
      <c r="K63" s="63">
        <f t="shared" ref="K63:K68" si="309">K64+I63</f>
        <v>69386.880000000005</v>
      </c>
      <c r="L63" s="62">
        <f t="shared" si="304"/>
        <v>-1.6193622481532353E-2</v>
      </c>
      <c r="M63" s="63">
        <f t="shared" si="305"/>
        <v>119417.87999999999</v>
      </c>
      <c r="N63" s="62">
        <f t="shared" si="306"/>
        <v>-9.2926711908278715E-3</v>
      </c>
      <c r="O63" s="78">
        <v>174.6</v>
      </c>
      <c r="P63" s="75">
        <v>0</v>
      </c>
      <c r="Q63" s="128">
        <f t="shared" si="8"/>
        <v>-836.45</v>
      </c>
      <c r="R63" s="135">
        <v>-792.45</v>
      </c>
      <c r="S63" s="136">
        <v>-44</v>
      </c>
      <c r="T63" s="137">
        <v>0</v>
      </c>
      <c r="U63" s="138">
        <v>24361.24</v>
      </c>
      <c r="V63" s="120">
        <f t="shared" si="224"/>
        <v>-6.1099098363999182E-3</v>
      </c>
      <c r="W63" s="71">
        <v>30</v>
      </c>
      <c r="X63" s="139">
        <v>18</v>
      </c>
      <c r="Y63" s="71">
        <v>89</v>
      </c>
      <c r="Z63" s="71">
        <v>69</v>
      </c>
      <c r="AA63" s="77" t="s">
        <v>28</v>
      </c>
      <c r="AB63" s="77">
        <v>2019</v>
      </c>
      <c r="AC63" s="125" t="s">
        <v>211</v>
      </c>
      <c r="AD63" s="86" t="s">
        <v>210</v>
      </c>
    </row>
    <row r="64" spans="1:30" s="126" customFormat="1" ht="15.6" x14ac:dyDescent="0.3">
      <c r="A64" s="127">
        <v>2019</v>
      </c>
      <c r="B64" s="127" t="s">
        <v>25</v>
      </c>
      <c r="C64" s="110">
        <v>9413.7199999999993</v>
      </c>
      <c r="D64" s="111">
        <f t="shared" si="302"/>
        <v>-3.6190515193709701E-2</v>
      </c>
      <c r="E64" s="112">
        <f t="shared" si="299"/>
        <v>57427.03</v>
      </c>
      <c r="F64" s="111">
        <f t="shared" si="303"/>
        <v>-2.3087326186288122E-2</v>
      </c>
      <c r="G64" s="112">
        <f>SUM(C64:C75)</f>
        <v>122114.52</v>
      </c>
      <c r="H64" s="111">
        <f t="shared" si="301"/>
        <v>8.7757182438651018E-3</v>
      </c>
      <c r="I64" s="113">
        <f t="shared" si="300"/>
        <v>9714.3799999999992</v>
      </c>
      <c r="J64" s="111">
        <f t="shared" si="307"/>
        <v>-2.338594551120949E-2</v>
      </c>
      <c r="K64" s="112">
        <f t="shared" si="309"/>
        <v>57830.07</v>
      </c>
      <c r="L64" s="111">
        <f t="shared" si="304"/>
        <v>-1.8165195246179971E-2</v>
      </c>
      <c r="M64" s="112">
        <f t="shared" si="305"/>
        <v>119490.06999999999</v>
      </c>
      <c r="N64" s="111">
        <f t="shared" si="306"/>
        <v>-9.17875237360803E-3</v>
      </c>
      <c r="O64" s="114">
        <v>30.6</v>
      </c>
      <c r="P64" s="115">
        <v>28.3</v>
      </c>
      <c r="Q64" s="128">
        <f t="shared" si="8"/>
        <v>300.66000000000003</v>
      </c>
      <c r="R64" s="128">
        <v>256.66000000000003</v>
      </c>
      <c r="S64" s="129">
        <v>44</v>
      </c>
      <c r="T64" s="130">
        <v>0</v>
      </c>
      <c r="U64" s="131">
        <v>19912.87</v>
      </c>
      <c r="V64" s="120">
        <f t="shared" si="224"/>
        <v>-5.5142586002372526E-2</v>
      </c>
      <c r="W64" s="121">
        <v>28</v>
      </c>
      <c r="X64" s="132">
        <v>18</v>
      </c>
      <c r="Y64" s="121">
        <v>86</v>
      </c>
      <c r="Z64" s="121">
        <v>57</v>
      </c>
      <c r="AA64" s="124" t="s">
        <v>25</v>
      </c>
      <c r="AB64" s="124">
        <v>2019</v>
      </c>
      <c r="AC64" s="125" t="s">
        <v>208</v>
      </c>
      <c r="AD64" s="108" t="s">
        <v>206</v>
      </c>
    </row>
    <row r="65" spans="1:30" s="126" customFormat="1" ht="15.6" x14ac:dyDescent="0.3">
      <c r="A65" s="127">
        <v>2019</v>
      </c>
      <c r="B65" s="127" t="s">
        <v>23</v>
      </c>
      <c r="C65" s="110">
        <v>8749.19</v>
      </c>
      <c r="D65" s="111">
        <f>+(C65-C77)/C77</f>
        <v>-4.3804371584699395E-2</v>
      </c>
      <c r="E65" s="112">
        <f t="shared" si="299"/>
        <v>48013.31</v>
      </c>
      <c r="F65" s="111">
        <f t="shared" si="303"/>
        <v>-2.0476365342636277E-2</v>
      </c>
      <c r="G65" s="112">
        <f>SUM(C65:C76)</f>
        <v>122468</v>
      </c>
      <c r="H65" s="111">
        <f t="shared" si="301"/>
        <v>7.3369744028426659E-3</v>
      </c>
      <c r="I65" s="113">
        <f t="shared" si="300"/>
        <v>8772.09</v>
      </c>
      <c r="J65" s="111">
        <f t="shared" si="307"/>
        <v>-2.3043768793852306E-2</v>
      </c>
      <c r="K65" s="112">
        <f>K66+I65</f>
        <v>48115.69</v>
      </c>
      <c r="L65" s="111">
        <f t="shared" si="304"/>
        <v>-1.71043654117214E-2</v>
      </c>
      <c r="M65" s="112">
        <f>SUM(I65:I76)</f>
        <v>119722.69</v>
      </c>
      <c r="N65" s="111">
        <f t="shared" si="306"/>
        <v>-8.9017202271560597E-3</v>
      </c>
      <c r="O65" s="114">
        <v>3.1</v>
      </c>
      <c r="P65" s="115">
        <v>272</v>
      </c>
      <c r="Q65" s="128">
        <f t="shared" si="8"/>
        <v>22.900000000000006</v>
      </c>
      <c r="R65" s="128">
        <v>66.900000000000006</v>
      </c>
      <c r="S65" s="129">
        <v>-44</v>
      </c>
      <c r="T65" s="130">
        <v>0</v>
      </c>
      <c r="U65" s="131">
        <v>15748.24</v>
      </c>
      <c r="V65" s="120">
        <f t="shared" si="224"/>
        <v>-0.10102523119077521</v>
      </c>
      <c r="W65" s="121">
        <v>20</v>
      </c>
      <c r="X65" s="132">
        <v>18</v>
      </c>
      <c r="Y65" s="121">
        <v>78</v>
      </c>
      <c r="Z65" s="121">
        <v>63</v>
      </c>
      <c r="AA65" s="124" t="s">
        <v>23</v>
      </c>
      <c r="AB65" s="124">
        <v>2019</v>
      </c>
      <c r="AC65" s="125" t="s">
        <v>207</v>
      </c>
      <c r="AD65" s="108" t="s">
        <v>202</v>
      </c>
    </row>
    <row r="66" spans="1:30" s="126" customFormat="1" ht="15.6" x14ac:dyDescent="0.3">
      <c r="A66" s="127">
        <v>2019</v>
      </c>
      <c r="B66" s="127" t="s">
        <v>20</v>
      </c>
      <c r="C66" s="110">
        <v>8640.65</v>
      </c>
      <c r="D66" s="111">
        <f>+(C66-C78)/C78</f>
        <v>-3.9500889284126317E-2</v>
      </c>
      <c r="E66" s="112">
        <f t="shared" si="299"/>
        <v>39264.119999999995</v>
      </c>
      <c r="F66" s="111">
        <f t="shared" si="303"/>
        <v>-1.512228158627448E-2</v>
      </c>
      <c r="G66" s="112">
        <f t="shared" si="308"/>
        <v>122868.81</v>
      </c>
      <c r="H66" s="111">
        <f t="shared" si="301"/>
        <v>1.0126935060877839E-2</v>
      </c>
      <c r="I66" s="113">
        <f>C66+Q66</f>
        <v>8678.4499999999989</v>
      </c>
      <c r="J66" s="111">
        <f t="shared" si="307"/>
        <v>-2.6533931575995637E-2</v>
      </c>
      <c r="K66" s="112">
        <f t="shared" si="309"/>
        <v>39343.599999999999</v>
      </c>
      <c r="L66" s="111">
        <f t="shared" ref="L66:L89" si="310">+(K66-K78)/K78</f>
        <v>-1.5770250662930942E-2</v>
      </c>
      <c r="M66" s="112">
        <f t="shared" si="305"/>
        <v>119929.59999999999</v>
      </c>
      <c r="N66" s="111">
        <f t="shared" ref="N66:N85" si="311">+(M66-M78)/M78</f>
        <v>-7.7063734372544391E-3</v>
      </c>
      <c r="O66" s="114">
        <v>0</v>
      </c>
      <c r="P66" s="115">
        <v>487.9</v>
      </c>
      <c r="Q66" s="128">
        <f t="shared" si="8"/>
        <v>37.799999999999997</v>
      </c>
      <c r="R66" s="128">
        <v>37.799999999999997</v>
      </c>
      <c r="S66" s="129">
        <v>0</v>
      </c>
      <c r="T66" s="130">
        <v>0</v>
      </c>
      <c r="U66" s="131">
        <v>15033.93</v>
      </c>
      <c r="V66" s="120">
        <f t="shared" si="224"/>
        <v>-4.7158701990112795E-2</v>
      </c>
      <c r="W66" s="121">
        <v>9</v>
      </c>
      <c r="X66" s="132">
        <v>20</v>
      </c>
      <c r="Y66" s="121">
        <v>39</v>
      </c>
      <c r="Z66" s="121">
        <v>37</v>
      </c>
      <c r="AA66" s="124" t="s">
        <v>20</v>
      </c>
      <c r="AB66" s="124">
        <v>2019</v>
      </c>
      <c r="AC66" s="125" t="s">
        <v>207</v>
      </c>
      <c r="AD66" s="108" t="s">
        <v>205</v>
      </c>
    </row>
    <row r="67" spans="1:30" s="126" customFormat="1" ht="15.6" x14ac:dyDescent="0.3">
      <c r="A67" s="109">
        <v>2019</v>
      </c>
      <c r="B67" s="109" t="s">
        <v>18</v>
      </c>
      <c r="C67" s="110">
        <v>9886.7999999999993</v>
      </c>
      <c r="D67" s="111">
        <f t="shared" si="302"/>
        <v>-6.9505825632784979E-3</v>
      </c>
      <c r="E67" s="112">
        <f t="shared" si="299"/>
        <v>30623.469999999998</v>
      </c>
      <c r="F67" s="111">
        <f t="shared" ref="F67:F85" si="312">+(E67-E79)/E79</f>
        <v>-8.0182047876648788E-3</v>
      </c>
      <c r="G67" s="112">
        <f t="shared" si="308"/>
        <v>123224.16</v>
      </c>
      <c r="H67" s="111">
        <f t="shared" ref="H67:H85" si="313">+(G67-G79)/G79</f>
        <v>1.4215659645917212E-2</v>
      </c>
      <c r="I67" s="113">
        <f>C67+Q67</f>
        <v>9902.1799999999985</v>
      </c>
      <c r="J67" s="111">
        <f t="shared" si="307"/>
        <v>-3.2031407288103009E-3</v>
      </c>
      <c r="K67" s="112">
        <f>K68+I67</f>
        <v>30665.15</v>
      </c>
      <c r="L67" s="111">
        <f t="shared" si="310"/>
        <v>-1.2680704465694278E-2</v>
      </c>
      <c r="M67" s="112">
        <f t="shared" si="305"/>
        <v>120166.15</v>
      </c>
      <c r="N67" s="111">
        <f t="shared" si="311"/>
        <v>-5.2635717951690026E-3</v>
      </c>
      <c r="O67" s="114">
        <v>0</v>
      </c>
      <c r="P67" s="115">
        <v>903.5</v>
      </c>
      <c r="Q67" s="128">
        <f t="shared" si="8"/>
        <v>15.379999999999999</v>
      </c>
      <c r="R67" s="116">
        <v>-28.62</v>
      </c>
      <c r="S67" s="117">
        <v>44</v>
      </c>
      <c r="T67" s="118">
        <v>0</v>
      </c>
      <c r="U67" s="119">
        <v>17875.599999999999</v>
      </c>
      <c r="V67" s="120">
        <f t="shared" si="224"/>
        <v>5.504338074721115E-2</v>
      </c>
      <c r="W67" s="121">
        <v>6</v>
      </c>
      <c r="X67" s="122">
        <v>19</v>
      </c>
      <c r="Y67" s="121">
        <v>20</v>
      </c>
      <c r="Z67" s="121">
        <v>-2</v>
      </c>
      <c r="AA67" s="123" t="s">
        <v>18</v>
      </c>
      <c r="AB67" s="124">
        <v>2019</v>
      </c>
      <c r="AC67" s="125" t="s">
        <v>203</v>
      </c>
      <c r="AD67" s="108" t="s">
        <v>204</v>
      </c>
    </row>
    <row r="68" spans="1:30" s="126" customFormat="1" ht="15.6" x14ac:dyDescent="0.3">
      <c r="A68" s="109">
        <v>2019</v>
      </c>
      <c r="B68" s="109" t="s">
        <v>14</v>
      </c>
      <c r="C68" s="110">
        <v>9659.4699999999993</v>
      </c>
      <c r="D68" s="111">
        <f t="shared" ref="D68:D85" si="314">+(C68-C80)/C80</f>
        <v>2.9904040942531115E-2</v>
      </c>
      <c r="E68" s="112">
        <f t="shared" si="299"/>
        <v>20736.669999999998</v>
      </c>
      <c r="F68" s="111">
        <f t="shared" si="312"/>
        <v>-8.5264164475257823E-3</v>
      </c>
      <c r="G68" s="112">
        <f t="shared" si="308"/>
        <v>123293.36</v>
      </c>
      <c r="H68" s="111">
        <f t="shared" si="313"/>
        <v>1.0883032976403265E-2</v>
      </c>
      <c r="I68" s="113">
        <f>C68+Q68</f>
        <v>9725.7699999999986</v>
      </c>
      <c r="J68" s="111">
        <f t="shared" si="307"/>
        <v>-6.4015618577901588E-4</v>
      </c>
      <c r="K68" s="112">
        <f t="shared" si="309"/>
        <v>20762.97</v>
      </c>
      <c r="L68" s="111">
        <f t="shared" si="310"/>
        <v>-1.7137514792899353E-2</v>
      </c>
      <c r="M68" s="112">
        <f t="shared" ref="M68:M87" si="315">SUM(I68:I79)</f>
        <v>120197.97</v>
      </c>
      <c r="N68" s="111">
        <f t="shared" si="311"/>
        <v>-6.423062616243016E-3</v>
      </c>
      <c r="O68" s="114">
        <v>0</v>
      </c>
      <c r="P68" s="115">
        <v>986.2</v>
      </c>
      <c r="Q68" s="128">
        <f t="shared" si="8"/>
        <v>66.3</v>
      </c>
      <c r="R68" s="116">
        <v>66.3</v>
      </c>
      <c r="S68" s="117">
        <v>0</v>
      </c>
      <c r="T68" s="118">
        <v>0</v>
      </c>
      <c r="U68" s="119">
        <v>18585</v>
      </c>
      <c r="V68" s="120">
        <f t="shared" si="224"/>
        <v>1.512999781516277E-2</v>
      </c>
      <c r="W68" s="121">
        <v>1</v>
      </c>
      <c r="X68" s="122">
        <v>19</v>
      </c>
      <c r="Y68" s="121">
        <v>16</v>
      </c>
      <c r="Z68" s="121">
        <v>-3</v>
      </c>
      <c r="AA68" s="123" t="str">
        <f>B68</f>
        <v>FEB</v>
      </c>
      <c r="AB68" s="124">
        <f t="shared" ref="AB68:AB84" si="316">A68</f>
        <v>2019</v>
      </c>
      <c r="AC68" s="125" t="s">
        <v>201</v>
      </c>
      <c r="AD68" s="108" t="s">
        <v>194</v>
      </c>
    </row>
    <row r="69" spans="1:30" s="107" customFormat="1" ht="15.6" x14ac:dyDescent="0.3">
      <c r="A69" s="102">
        <v>2019</v>
      </c>
      <c r="B69" s="102" t="s">
        <v>11</v>
      </c>
      <c r="C69" s="90">
        <v>11077.2</v>
      </c>
      <c r="D69" s="62">
        <f t="shared" si="314"/>
        <v>-3.9771151178918107E-2</v>
      </c>
      <c r="E69" s="63">
        <f>C69</f>
        <v>11077.2</v>
      </c>
      <c r="F69" s="62">
        <f t="shared" si="312"/>
        <v>-3.9771151178918107E-2</v>
      </c>
      <c r="G69" s="63">
        <f t="shared" si="308"/>
        <v>123012.89</v>
      </c>
      <c r="H69" s="62">
        <f t="shared" si="313"/>
        <v>8.0792775369385415E-3</v>
      </c>
      <c r="I69" s="68">
        <f>C69+Q69</f>
        <v>11037.2</v>
      </c>
      <c r="J69" s="62">
        <f t="shared" si="307"/>
        <v>-3.1229702448872052E-2</v>
      </c>
      <c r="K69" s="63">
        <f>I69</f>
        <v>11037.2</v>
      </c>
      <c r="L69" s="62">
        <f t="shared" si="310"/>
        <v>-3.1229702448872052E-2</v>
      </c>
      <c r="M69" s="63">
        <f t="shared" si="315"/>
        <v>120204.2</v>
      </c>
      <c r="N69" s="62">
        <f t="shared" si="311"/>
        <v>-6.1250981851254946E-3</v>
      </c>
      <c r="O69" s="78">
        <v>0</v>
      </c>
      <c r="P69" s="75">
        <v>1189.9000000000001</v>
      </c>
      <c r="Q69" s="128">
        <f t="shared" si="8"/>
        <v>-40</v>
      </c>
      <c r="R69" s="59">
        <v>4</v>
      </c>
      <c r="S69" s="103">
        <v>-44</v>
      </c>
      <c r="T69" s="104">
        <v>0</v>
      </c>
      <c r="U69" s="48">
        <v>20773.2</v>
      </c>
      <c r="V69" s="120">
        <f t="shared" si="224"/>
        <v>5.3818604200948951E-3</v>
      </c>
      <c r="W69" s="71">
        <v>21</v>
      </c>
      <c r="X69" s="105">
        <v>18</v>
      </c>
      <c r="Y69" s="71">
        <v>4</v>
      </c>
      <c r="Z69" s="71">
        <v>-9</v>
      </c>
      <c r="AA69" s="106" t="str">
        <f>B69</f>
        <v>JAN</v>
      </c>
      <c r="AB69" s="77">
        <f t="shared" si="316"/>
        <v>2019</v>
      </c>
      <c r="AC69" s="92" t="s">
        <v>200</v>
      </c>
      <c r="AD69" s="86" t="s">
        <v>199</v>
      </c>
    </row>
    <row r="70" spans="1:30" ht="15.6" x14ac:dyDescent="0.3">
      <c r="A70" s="61">
        <v>2018</v>
      </c>
      <c r="B70" s="61" t="s">
        <v>34</v>
      </c>
      <c r="C70" s="90">
        <v>10538.89</v>
      </c>
      <c r="D70" s="62">
        <f t="shared" si="314"/>
        <v>-5.2002338760457012E-2</v>
      </c>
      <c r="E70" s="63">
        <f t="shared" ref="E70:E80" si="317">C70+E71</f>
        <v>123471.69</v>
      </c>
      <c r="F70" s="62">
        <f t="shared" si="312"/>
        <v>1.8617250340304436E-2</v>
      </c>
      <c r="G70" s="63">
        <f t="shared" ref="G70:G87" si="318">SUM(C70:C81)</f>
        <v>123471.69</v>
      </c>
      <c r="H70" s="62">
        <f t="shared" si="313"/>
        <v>1.8617250340304436E-2</v>
      </c>
      <c r="I70" s="68">
        <v>10543</v>
      </c>
      <c r="J70" s="62">
        <f t="shared" si="307"/>
        <v>-1.660292883126574E-2</v>
      </c>
      <c r="K70" s="63">
        <f>K71+I70</f>
        <v>120560</v>
      </c>
      <c r="L70" s="62">
        <f t="shared" si="310"/>
        <v>-8.9501773461066723E-4</v>
      </c>
      <c r="M70" s="63">
        <f t="shared" si="315"/>
        <v>120560</v>
      </c>
      <c r="N70" s="62">
        <f t="shared" si="311"/>
        <v>-8.9501773461066723E-4</v>
      </c>
      <c r="O70" s="78">
        <v>0</v>
      </c>
      <c r="P70" s="75">
        <v>976.3</v>
      </c>
      <c r="Q70" s="128">
        <f t="shared" ca="1" si="8"/>
        <v>255.55</v>
      </c>
      <c r="R70" s="59">
        <f t="shared" ref="R70:R85" ca="1" si="319">+Q70-S70-T70</f>
        <v>-39.889999999999418</v>
      </c>
      <c r="S70" s="67">
        <v>44</v>
      </c>
      <c r="T70" s="58">
        <v>0</v>
      </c>
      <c r="U70" s="48">
        <v>18466.400000000001</v>
      </c>
      <c r="V70" s="120">
        <f t="shared" si="224"/>
        <v>-0.10025336191775475</v>
      </c>
      <c r="W70" s="71">
        <v>18</v>
      </c>
      <c r="X70" s="82">
        <v>18</v>
      </c>
      <c r="Y70" s="71">
        <v>27</v>
      </c>
      <c r="Z70" s="71">
        <v>10</v>
      </c>
      <c r="AA70" s="76" t="str">
        <f t="shared" ref="AA70:AA84" si="320">+B70</f>
        <v>DEC</v>
      </c>
      <c r="AB70" s="77">
        <f t="shared" si="316"/>
        <v>2018</v>
      </c>
      <c r="AC70" s="92" t="s">
        <v>198</v>
      </c>
      <c r="AD70" s="86" t="s">
        <v>189</v>
      </c>
    </row>
    <row r="71" spans="1:30" ht="15.6" x14ac:dyDescent="0.3">
      <c r="A71" s="61">
        <v>2018</v>
      </c>
      <c r="B71" s="61" t="s">
        <v>33</v>
      </c>
      <c r="C71" s="90">
        <v>9723.7999999999993</v>
      </c>
      <c r="D71" s="62">
        <f t="shared" si="314"/>
        <v>2.3773425984417694E-2</v>
      </c>
      <c r="E71" s="63">
        <f t="shared" si="317"/>
        <v>112932.8</v>
      </c>
      <c r="F71" s="62">
        <f t="shared" si="312"/>
        <v>2.5747969990372242E-2</v>
      </c>
      <c r="G71" s="63">
        <f t="shared" si="318"/>
        <v>124049.8</v>
      </c>
      <c r="H71" s="62">
        <f t="shared" si="313"/>
        <v>2.5357491197037601E-2</v>
      </c>
      <c r="I71" s="68">
        <v>9474</v>
      </c>
      <c r="J71" s="62">
        <f t="shared" si="307"/>
        <v>1.7724782468578795E-2</v>
      </c>
      <c r="K71" s="63">
        <f>K72+I71</f>
        <v>110017</v>
      </c>
      <c r="L71" s="62">
        <f t="shared" si="310"/>
        <v>6.3667039573612745E-4</v>
      </c>
      <c r="M71" s="63">
        <f t="shared" si="315"/>
        <v>120738</v>
      </c>
      <c r="N71" s="62">
        <f t="shared" si="311"/>
        <v>4.8890030576985227E-4</v>
      </c>
      <c r="O71" s="78">
        <v>0</v>
      </c>
      <c r="P71" s="75">
        <v>781.5</v>
      </c>
      <c r="Q71" s="128">
        <f t="shared" ca="1" si="8"/>
        <v>255.55</v>
      </c>
      <c r="R71" s="59">
        <f t="shared" ca="1" si="319"/>
        <v>-205.79999999999927</v>
      </c>
      <c r="S71" s="67">
        <v>-44</v>
      </c>
      <c r="T71" s="58">
        <v>0</v>
      </c>
      <c r="U71" s="48">
        <v>17590</v>
      </c>
      <c r="V71" s="120">
        <f t="shared" si="224"/>
        <v>2.9919784530710231E-2</v>
      </c>
      <c r="W71" s="71">
        <v>15</v>
      </c>
      <c r="X71" s="82">
        <v>18</v>
      </c>
      <c r="Y71" s="71">
        <v>29</v>
      </c>
      <c r="Z71" s="71">
        <v>14</v>
      </c>
      <c r="AA71" s="76" t="str">
        <f t="shared" si="320"/>
        <v>NOV</v>
      </c>
      <c r="AB71" s="77">
        <f t="shared" si="316"/>
        <v>2018</v>
      </c>
      <c r="AC71" s="92" t="s">
        <v>196</v>
      </c>
      <c r="AD71" s="86" t="s">
        <v>195</v>
      </c>
    </row>
    <row r="72" spans="1:30" ht="15.6" x14ac:dyDescent="0.3">
      <c r="A72" s="61">
        <v>2018</v>
      </c>
      <c r="B72" s="61" t="s">
        <v>32</v>
      </c>
      <c r="C72" s="90">
        <v>9435.5</v>
      </c>
      <c r="D72" s="62">
        <f t="shared" si="314"/>
        <v>1.6427878918453088E-2</v>
      </c>
      <c r="E72" s="63">
        <f t="shared" si="317"/>
        <v>103209</v>
      </c>
      <c r="F72" s="62">
        <f t="shared" si="312"/>
        <v>2.5934393638170974E-2</v>
      </c>
      <c r="G72" s="63">
        <f t="shared" si="318"/>
        <v>123824</v>
      </c>
      <c r="H72" s="62">
        <f t="shared" si="313"/>
        <v>2.429541638058683E-2</v>
      </c>
      <c r="I72" s="68">
        <v>9213</v>
      </c>
      <c r="J72" s="62">
        <f t="shared" si="307"/>
        <v>1.453584407003634E-2</v>
      </c>
      <c r="K72" s="63">
        <f>K73+I72</f>
        <v>100543</v>
      </c>
      <c r="L72" s="62">
        <f t="shared" si="310"/>
        <v>-9.4397742403465887E-4</v>
      </c>
      <c r="M72" s="63">
        <f t="shared" si="315"/>
        <v>120573</v>
      </c>
      <c r="N72" s="62">
        <f t="shared" si="311"/>
        <v>-1.3748664474610523E-3</v>
      </c>
      <c r="O72" s="78">
        <v>10.199999999999999</v>
      </c>
      <c r="P72" s="75">
        <v>409.1</v>
      </c>
      <c r="Q72" s="128">
        <f t="shared" ca="1" si="8"/>
        <v>255.55</v>
      </c>
      <c r="R72" s="59">
        <f t="shared" ca="1" si="319"/>
        <v>-178.5</v>
      </c>
      <c r="S72" s="67">
        <v>-44</v>
      </c>
      <c r="T72" s="58">
        <v>0</v>
      </c>
      <c r="U72" s="48">
        <v>17479</v>
      </c>
      <c r="V72" s="120">
        <f t="shared" si="224"/>
        <v>1.2981744421906694E-2</v>
      </c>
      <c r="W72" s="71">
        <v>10</v>
      </c>
      <c r="X72" s="82">
        <v>19</v>
      </c>
      <c r="Y72" s="71">
        <v>77</v>
      </c>
      <c r="Z72" s="71">
        <v>66</v>
      </c>
      <c r="AA72" s="76" t="str">
        <f t="shared" si="320"/>
        <v>OCT</v>
      </c>
      <c r="AB72" s="77">
        <f t="shared" si="316"/>
        <v>2018</v>
      </c>
      <c r="AC72" s="92" t="s">
        <v>192</v>
      </c>
      <c r="AD72" s="86" t="s">
        <v>193</v>
      </c>
    </row>
    <row r="73" spans="1:30" ht="15.6" x14ac:dyDescent="0.3">
      <c r="A73" s="61">
        <v>2018</v>
      </c>
      <c r="B73" s="61" t="s">
        <v>31</v>
      </c>
      <c r="C73" s="90">
        <v>10059.299999999999</v>
      </c>
      <c r="D73" s="62">
        <f t="shared" si="314"/>
        <v>2.1352421565641107E-2</v>
      </c>
      <c r="E73" s="63">
        <f t="shared" si="317"/>
        <v>93773.5</v>
      </c>
      <c r="F73" s="62">
        <f t="shared" si="312"/>
        <v>2.6900796127774674E-2</v>
      </c>
      <c r="G73" s="63">
        <f t="shared" si="318"/>
        <v>123671.5</v>
      </c>
      <c r="H73" s="62">
        <f t="shared" si="313"/>
        <v>2.2416501322751324E-2</v>
      </c>
      <c r="I73" s="68">
        <v>9457</v>
      </c>
      <c r="J73" s="62">
        <f t="shared" si="307"/>
        <v>-1.3971431550411844E-2</v>
      </c>
      <c r="K73" s="63">
        <f>K74+I73</f>
        <v>91330</v>
      </c>
      <c r="L73" s="62">
        <f t="shared" si="310"/>
        <v>-2.4793298163985275E-3</v>
      </c>
      <c r="M73" s="63">
        <f t="shared" si="315"/>
        <v>120441</v>
      </c>
      <c r="N73" s="62">
        <f t="shared" si="311"/>
        <v>-6.7049334454945819E-3</v>
      </c>
      <c r="O73" s="78">
        <v>78.7</v>
      </c>
      <c r="P73" s="75">
        <v>75.900000000000006</v>
      </c>
      <c r="Q73" s="128">
        <f t="shared" ca="1" si="8"/>
        <v>255.55</v>
      </c>
      <c r="R73" s="59">
        <f t="shared" ca="1" si="319"/>
        <v>-646.29999999999927</v>
      </c>
      <c r="S73" s="67">
        <v>44</v>
      </c>
      <c r="T73" s="58">
        <v>0</v>
      </c>
      <c r="U73" s="48">
        <v>24475</v>
      </c>
      <c r="V73" s="120">
        <f t="shared" si="224"/>
        <v>0.16553169198533263</v>
      </c>
      <c r="W73" s="71">
        <v>6</v>
      </c>
      <c r="X73" s="82">
        <v>16</v>
      </c>
      <c r="Y73" s="71">
        <v>90</v>
      </c>
      <c r="Z73" s="71">
        <v>71</v>
      </c>
      <c r="AA73" s="76" t="str">
        <f t="shared" si="320"/>
        <v>SEP</v>
      </c>
      <c r="AB73" s="77">
        <f t="shared" si="316"/>
        <v>2018</v>
      </c>
      <c r="AC73" s="92" t="s">
        <v>191</v>
      </c>
      <c r="AD73" s="86" t="s">
        <v>190</v>
      </c>
    </row>
    <row r="74" spans="1:30" ht="15.6" x14ac:dyDescent="0.3">
      <c r="A74" s="61">
        <v>2018</v>
      </c>
      <c r="B74" s="61" t="s">
        <v>29</v>
      </c>
      <c r="C74" s="90">
        <v>12606</v>
      </c>
      <c r="D74" s="62">
        <f t="shared" si="314"/>
        <v>0.13475560356467728</v>
      </c>
      <c r="E74" s="63">
        <f t="shared" si="317"/>
        <v>83714.2</v>
      </c>
      <c r="F74" s="62">
        <f t="shared" si="312"/>
        <v>2.7571561840231712E-2</v>
      </c>
      <c r="G74" s="63">
        <f t="shared" si="318"/>
        <v>123461.2</v>
      </c>
      <c r="H74" s="62">
        <f t="shared" si="313"/>
        <v>1.8026798598227145E-2</v>
      </c>
      <c r="I74" s="68">
        <v>11344</v>
      </c>
      <c r="J74" s="62">
        <f t="shared" si="307"/>
        <v>3.2723091889979659E-3</v>
      </c>
      <c r="K74" s="63">
        <f>K75+I74</f>
        <v>81873</v>
      </c>
      <c r="L74" s="62">
        <f t="shared" si="310"/>
        <v>-1.1346167923285265E-3</v>
      </c>
      <c r="M74" s="63">
        <f t="shared" si="315"/>
        <v>120575</v>
      </c>
      <c r="N74" s="62">
        <f t="shared" si="311"/>
        <v>-7.8254859042509416E-3</v>
      </c>
      <c r="O74" s="78">
        <v>194.4</v>
      </c>
      <c r="P74" s="75">
        <v>0</v>
      </c>
      <c r="Q74" s="128">
        <f t="shared" ca="1" si="8"/>
        <v>255.55</v>
      </c>
      <c r="R74" s="59">
        <f t="shared" ca="1" si="319"/>
        <v>-1218</v>
      </c>
      <c r="S74" s="67">
        <v>-44</v>
      </c>
      <c r="T74" s="58">
        <v>0</v>
      </c>
      <c r="U74" s="48">
        <v>26024</v>
      </c>
      <c r="V74" s="120">
        <f t="shared" si="224"/>
        <v>0.14295752997496597</v>
      </c>
      <c r="W74" s="71">
        <v>29</v>
      </c>
      <c r="X74" s="82">
        <v>17</v>
      </c>
      <c r="Y74" s="71">
        <v>93</v>
      </c>
      <c r="Z74" s="71">
        <v>70</v>
      </c>
      <c r="AA74" s="76" t="str">
        <f t="shared" si="320"/>
        <v>AUG</v>
      </c>
      <c r="AB74" s="77">
        <f t="shared" si="316"/>
        <v>2018</v>
      </c>
      <c r="AC74" s="92" t="s">
        <v>187</v>
      </c>
      <c r="AD74" s="86" t="s">
        <v>188</v>
      </c>
    </row>
    <row r="75" spans="1:30" ht="15.6" x14ac:dyDescent="0.3">
      <c r="A75" s="61">
        <v>2018</v>
      </c>
      <c r="B75" s="61" t="s">
        <v>28</v>
      </c>
      <c r="C75" s="90">
        <v>12324</v>
      </c>
      <c r="D75" s="62">
        <f t="shared" si="314"/>
        <v>7.9915878023133546E-2</v>
      </c>
      <c r="E75" s="63">
        <f t="shared" si="317"/>
        <v>71108.2</v>
      </c>
      <c r="F75" s="62">
        <f t="shared" si="312"/>
        <v>1.0648246848306502E-2</v>
      </c>
      <c r="G75" s="63">
        <f t="shared" si="318"/>
        <v>121964.2</v>
      </c>
      <c r="H75" s="62">
        <f t="shared" si="313"/>
        <v>-6.8708878900397606E-3</v>
      </c>
      <c r="I75" s="68">
        <v>11629</v>
      </c>
      <c r="J75" s="62">
        <f t="shared" si="307"/>
        <v>-5.0479123887748117E-3</v>
      </c>
      <c r="K75" s="63">
        <f t="shared" ref="K75:K80" si="321">K76+I75</f>
        <v>70529</v>
      </c>
      <c r="L75" s="62">
        <f t="shared" si="310"/>
        <v>-1.8398222448661884E-3</v>
      </c>
      <c r="M75" s="63">
        <f t="shared" si="315"/>
        <v>120538</v>
      </c>
      <c r="N75" s="62">
        <f t="shared" si="311"/>
        <v>-1.4221807862476182E-2</v>
      </c>
      <c r="O75" s="78">
        <v>168.8</v>
      </c>
      <c r="P75" s="75">
        <v>0</v>
      </c>
      <c r="Q75" s="128">
        <f t="shared" ca="1" si="8"/>
        <v>255.55</v>
      </c>
      <c r="R75" s="59">
        <f t="shared" ca="1" si="319"/>
        <v>-695</v>
      </c>
      <c r="S75" s="67">
        <v>0</v>
      </c>
      <c r="T75" s="58">
        <v>0</v>
      </c>
      <c r="U75" s="48">
        <v>24511</v>
      </c>
      <c r="V75" s="120">
        <f t="shared" si="224"/>
        <v>3.9526697485050256E-2</v>
      </c>
      <c r="W75" s="71">
        <v>5</v>
      </c>
      <c r="X75" s="82">
        <v>18</v>
      </c>
      <c r="Y75" s="71">
        <v>89</v>
      </c>
      <c r="Z75" s="71">
        <v>71</v>
      </c>
      <c r="AA75" s="76" t="str">
        <f t="shared" si="320"/>
        <v>JUL</v>
      </c>
      <c r="AB75" s="77">
        <f t="shared" si="316"/>
        <v>2018</v>
      </c>
      <c r="AC75" s="92" t="s">
        <v>185</v>
      </c>
      <c r="AD75" s="86" t="s">
        <v>186</v>
      </c>
    </row>
    <row r="76" spans="1:30" ht="15.6" x14ac:dyDescent="0.3">
      <c r="A76" s="61">
        <v>2018</v>
      </c>
      <c r="B76" s="61" t="s">
        <v>25</v>
      </c>
      <c r="C76" s="90">
        <v>9767.2000000000007</v>
      </c>
      <c r="D76" s="62">
        <f t="shared" si="314"/>
        <v>-5.0898843649791012E-2</v>
      </c>
      <c r="E76" s="63">
        <f t="shared" si="317"/>
        <v>58784.2</v>
      </c>
      <c r="F76" s="62">
        <f t="shared" si="312"/>
        <v>-2.7618029755543611E-3</v>
      </c>
      <c r="G76" s="63">
        <f t="shared" si="318"/>
        <v>121052.2</v>
      </c>
      <c r="H76" s="62">
        <f t="shared" si="313"/>
        <v>-2.2061187723677749E-2</v>
      </c>
      <c r="I76" s="68">
        <v>9947</v>
      </c>
      <c r="J76" s="62">
        <f t="shared" si="307"/>
        <v>-1.9806858494284589E-2</v>
      </c>
      <c r="K76" s="63">
        <f t="shared" si="321"/>
        <v>58900</v>
      </c>
      <c r="L76" s="62">
        <f t="shared" si="310"/>
        <v>-1.2039816180834649E-3</v>
      </c>
      <c r="M76" s="63">
        <f t="shared" si="315"/>
        <v>120597</v>
      </c>
      <c r="N76" s="62">
        <f t="shared" si="311"/>
        <v>-1.8291491647943733E-2</v>
      </c>
      <c r="O76" s="78">
        <v>39.200000000000003</v>
      </c>
      <c r="P76" s="75">
        <v>52.8</v>
      </c>
      <c r="Q76" s="128">
        <f t="shared" ca="1" si="8"/>
        <v>255.55</v>
      </c>
      <c r="R76" s="59">
        <f t="shared" ca="1" si="319"/>
        <v>267.79999999999927</v>
      </c>
      <c r="S76" s="67">
        <v>-88</v>
      </c>
      <c r="T76" s="58">
        <v>0</v>
      </c>
      <c r="U76" s="48">
        <v>21075</v>
      </c>
      <c r="V76" s="120">
        <f t="shared" si="224"/>
        <v>-0.12070260347129506</v>
      </c>
      <c r="W76" s="71">
        <v>18</v>
      </c>
      <c r="X76" s="82">
        <v>17</v>
      </c>
      <c r="Y76" s="71">
        <v>86</v>
      </c>
      <c r="Z76" s="71">
        <v>70</v>
      </c>
      <c r="AA76" s="76" t="str">
        <f t="shared" si="320"/>
        <v>JUN</v>
      </c>
      <c r="AB76" s="77">
        <f t="shared" si="316"/>
        <v>2018</v>
      </c>
      <c r="AC76" s="92" t="s">
        <v>183</v>
      </c>
      <c r="AD76" s="86" t="s">
        <v>184</v>
      </c>
    </row>
    <row r="77" spans="1:30" ht="15.6" x14ac:dyDescent="0.3">
      <c r="A77" s="61">
        <v>2018</v>
      </c>
      <c r="B77" s="61" t="s">
        <v>23</v>
      </c>
      <c r="C77" s="90">
        <v>9150</v>
      </c>
      <c r="D77" s="62">
        <f t="shared" si="314"/>
        <v>-6.6225165562913907E-3</v>
      </c>
      <c r="E77" s="63">
        <f t="shared" si="317"/>
        <v>49017</v>
      </c>
      <c r="F77" s="62">
        <f t="shared" si="312"/>
        <v>7.4194343965800725E-3</v>
      </c>
      <c r="G77" s="63">
        <f t="shared" si="318"/>
        <v>121576</v>
      </c>
      <c r="H77" s="62">
        <f t="shared" si="313"/>
        <v>-1.6916259662968593E-2</v>
      </c>
      <c r="I77" s="68">
        <v>8979</v>
      </c>
      <c r="J77" s="62">
        <f t="shared" si="307"/>
        <v>-6.9674850696748508E-3</v>
      </c>
      <c r="K77" s="63">
        <f t="shared" si="321"/>
        <v>48953</v>
      </c>
      <c r="L77" s="62">
        <f t="shared" si="310"/>
        <v>2.662679474837679E-3</v>
      </c>
      <c r="M77" s="63">
        <f t="shared" si="315"/>
        <v>120798</v>
      </c>
      <c r="N77" s="62">
        <f t="shared" si="311"/>
        <v>-2.0140978739627356E-2</v>
      </c>
      <c r="O77" s="78">
        <v>8</v>
      </c>
      <c r="P77" s="75">
        <v>146</v>
      </c>
      <c r="Q77" s="128">
        <f t="shared" ca="1" si="8"/>
        <v>255.55</v>
      </c>
      <c r="R77" s="59">
        <f t="shared" ca="1" si="319"/>
        <v>-83</v>
      </c>
      <c r="S77" s="67">
        <v>-88</v>
      </c>
      <c r="T77" s="58">
        <v>0</v>
      </c>
      <c r="U77" s="48">
        <v>17518</v>
      </c>
      <c r="V77" s="120">
        <f t="shared" si="224"/>
        <v>-0.13491358024691358</v>
      </c>
      <c r="W77" s="71">
        <v>29</v>
      </c>
      <c r="X77" s="82">
        <v>18</v>
      </c>
      <c r="Y77" s="71">
        <v>83</v>
      </c>
      <c r="Z77" s="71">
        <v>56</v>
      </c>
      <c r="AA77" s="76" t="str">
        <f t="shared" si="320"/>
        <v>MAY</v>
      </c>
      <c r="AB77" s="77">
        <f t="shared" si="316"/>
        <v>2018</v>
      </c>
      <c r="AC77" s="92" t="s">
        <v>181</v>
      </c>
      <c r="AD77" s="88"/>
    </row>
    <row r="78" spans="1:30" ht="15.6" x14ac:dyDescent="0.3">
      <c r="A78" s="61">
        <v>2018</v>
      </c>
      <c r="B78" s="61" t="s">
        <v>20</v>
      </c>
      <c r="C78" s="90">
        <v>8996</v>
      </c>
      <c r="D78" s="62">
        <f t="shared" si="314"/>
        <v>1.5808491418247517E-2</v>
      </c>
      <c r="E78" s="63">
        <f t="shared" si="317"/>
        <v>39867</v>
      </c>
      <c r="F78" s="62">
        <f t="shared" si="312"/>
        <v>1.0698440867030042E-2</v>
      </c>
      <c r="G78" s="63">
        <f t="shared" si="318"/>
        <v>121637</v>
      </c>
      <c r="H78" s="62">
        <f t="shared" si="313"/>
        <v>-1.8185487125676005E-2</v>
      </c>
      <c r="I78" s="68">
        <v>8915</v>
      </c>
      <c r="J78" s="62">
        <f t="shared" si="307"/>
        <v>6.6621499548328821E-3</v>
      </c>
      <c r="K78" s="63">
        <f t="shared" si="321"/>
        <v>39974</v>
      </c>
      <c r="L78" s="62">
        <f t="shared" si="310"/>
        <v>4.851562303612277E-3</v>
      </c>
      <c r="M78" s="63">
        <f t="shared" si="315"/>
        <v>120861</v>
      </c>
      <c r="N78" s="62">
        <f t="shared" si="311"/>
        <v>-2.1851555102338115E-2</v>
      </c>
      <c r="O78" s="78">
        <v>0</v>
      </c>
      <c r="P78" s="75">
        <v>651</v>
      </c>
      <c r="Q78" s="128">
        <f t="shared" ca="1" si="8"/>
        <v>255.55</v>
      </c>
      <c r="R78" s="59">
        <f t="shared" ca="1" si="319"/>
        <v>-37</v>
      </c>
      <c r="S78" s="67">
        <v>-44</v>
      </c>
      <c r="T78" s="58">
        <v>0</v>
      </c>
      <c r="U78" s="48">
        <v>15778</v>
      </c>
      <c r="V78" s="120">
        <f t="shared" si="224"/>
        <v>-4.1027583159755094E-3</v>
      </c>
      <c r="W78" s="71">
        <v>3</v>
      </c>
      <c r="X78" s="82">
        <v>20</v>
      </c>
      <c r="Y78" s="71">
        <v>37</v>
      </c>
      <c r="Z78" s="71">
        <v>36</v>
      </c>
      <c r="AA78" s="76" t="str">
        <f t="shared" si="320"/>
        <v>APR</v>
      </c>
      <c r="AB78" s="77">
        <f t="shared" si="316"/>
        <v>2018</v>
      </c>
      <c r="AC78" s="92" t="s">
        <v>183</v>
      </c>
      <c r="AD78" s="88"/>
    </row>
    <row r="79" spans="1:30" ht="15.6" x14ac:dyDescent="0.3">
      <c r="A79" s="61">
        <v>2018</v>
      </c>
      <c r="B79" s="61" t="s">
        <v>18</v>
      </c>
      <c r="C79" s="90">
        <v>9956</v>
      </c>
      <c r="D79" s="62">
        <f t="shared" si="314"/>
        <v>-4.4988009592326142E-2</v>
      </c>
      <c r="E79" s="63">
        <f t="shared" si="317"/>
        <v>30871</v>
      </c>
      <c r="F79" s="62">
        <f t="shared" si="312"/>
        <v>9.2190002942234145E-3</v>
      </c>
      <c r="G79" s="63">
        <f t="shared" si="318"/>
        <v>121497</v>
      </c>
      <c r="H79" s="62">
        <f t="shared" si="313"/>
        <v>-2.0611991552066035E-2</v>
      </c>
      <c r="I79" s="68">
        <v>9934</v>
      </c>
      <c r="J79" s="62">
        <f t="shared" si="307"/>
        <v>-1.7116849708123084E-2</v>
      </c>
      <c r="K79" s="63">
        <f t="shared" si="321"/>
        <v>31059</v>
      </c>
      <c r="L79" s="62">
        <f t="shared" si="310"/>
        <v>4.3330638641875504E-3</v>
      </c>
      <c r="M79" s="63">
        <f t="shared" si="315"/>
        <v>120802</v>
      </c>
      <c r="N79" s="62">
        <f t="shared" si="311"/>
        <v>-2.321444454327137E-2</v>
      </c>
      <c r="O79" s="78">
        <v>0</v>
      </c>
      <c r="P79" s="75">
        <v>907</v>
      </c>
      <c r="Q79" s="128">
        <f t="shared" ca="1" si="8"/>
        <v>255.55</v>
      </c>
      <c r="R79" s="59">
        <f t="shared" ca="1" si="319"/>
        <v>-66</v>
      </c>
      <c r="S79" s="67">
        <v>44</v>
      </c>
      <c r="T79" s="58">
        <v>0</v>
      </c>
      <c r="U79" s="48">
        <v>16943</v>
      </c>
      <c r="V79" s="120">
        <f t="shared" si="224"/>
        <v>-3.1939206947777396E-2</v>
      </c>
      <c r="W79" s="71">
        <v>7</v>
      </c>
      <c r="X79" s="82">
        <v>19</v>
      </c>
      <c r="Y79" s="71">
        <v>33</v>
      </c>
      <c r="Z79" s="71">
        <v>32</v>
      </c>
      <c r="AA79" s="76" t="str">
        <f t="shared" si="320"/>
        <v>MAR</v>
      </c>
      <c r="AB79" s="77">
        <f t="shared" si="316"/>
        <v>2018</v>
      </c>
      <c r="AC79" s="92" t="s">
        <v>180</v>
      </c>
      <c r="AD79" s="88"/>
    </row>
    <row r="80" spans="1:30" ht="15.6" x14ac:dyDescent="0.3">
      <c r="A80" s="61">
        <v>2018</v>
      </c>
      <c r="B80" s="61" t="s">
        <v>14</v>
      </c>
      <c r="C80" s="90">
        <v>9379</v>
      </c>
      <c r="D80" s="62">
        <f t="shared" si="314"/>
        <v>-6.4618644067796606E-3</v>
      </c>
      <c r="E80" s="63">
        <f t="shared" si="317"/>
        <v>20915</v>
      </c>
      <c r="F80" s="62">
        <f t="shared" si="312"/>
        <v>3.7244594326522516E-2</v>
      </c>
      <c r="G80" s="63">
        <f t="shared" si="318"/>
        <v>121966</v>
      </c>
      <c r="H80" s="62">
        <f t="shared" si="313"/>
        <v>-1.2005054759898905E-2</v>
      </c>
      <c r="I80" s="68">
        <v>9732</v>
      </c>
      <c r="J80" s="62">
        <f t="shared" si="307"/>
        <v>3.0921459492888066E-3</v>
      </c>
      <c r="K80" s="63">
        <f t="shared" si="321"/>
        <v>21125</v>
      </c>
      <c r="L80" s="62">
        <f t="shared" si="310"/>
        <v>1.4746853684311653E-2</v>
      </c>
      <c r="M80" s="63">
        <f t="shared" si="315"/>
        <v>120975</v>
      </c>
      <c r="N80" s="62">
        <f t="shared" si="311"/>
        <v>-2.1609905618413711E-2</v>
      </c>
      <c r="O80" s="78">
        <v>0</v>
      </c>
      <c r="P80" s="75">
        <v>827.4</v>
      </c>
      <c r="Q80" s="128">
        <f t="shared" ca="1" si="8"/>
        <v>255.55</v>
      </c>
      <c r="R80" s="59">
        <f t="shared" ca="1" si="319"/>
        <v>353</v>
      </c>
      <c r="S80" s="67">
        <v>0</v>
      </c>
      <c r="T80" s="58">
        <v>0</v>
      </c>
      <c r="U80" s="48">
        <v>18308</v>
      </c>
      <c r="V80" s="120">
        <f t="shared" si="224"/>
        <v>7.8722818607211663E-3</v>
      </c>
      <c r="W80" s="71">
        <v>7</v>
      </c>
      <c r="X80" s="82">
        <v>18</v>
      </c>
      <c r="Y80" s="71">
        <v>29</v>
      </c>
      <c r="Z80" s="71">
        <v>27</v>
      </c>
      <c r="AA80" s="76" t="str">
        <f t="shared" si="320"/>
        <v>FEB</v>
      </c>
      <c r="AB80" s="77">
        <f t="shared" si="316"/>
        <v>2018</v>
      </c>
      <c r="AC80" s="92" t="s">
        <v>179</v>
      </c>
      <c r="AD80" s="88"/>
    </row>
    <row r="81" spans="1:30" ht="15.6" x14ac:dyDescent="0.3">
      <c r="A81" s="61">
        <v>2018</v>
      </c>
      <c r="B81" s="61" t="s">
        <v>11</v>
      </c>
      <c r="C81" s="90">
        <v>11536</v>
      </c>
      <c r="D81" s="62">
        <f t="shared" si="314"/>
        <v>7.5718015665796348E-2</v>
      </c>
      <c r="E81" s="63">
        <f>C81</f>
        <v>11536</v>
      </c>
      <c r="F81" s="62">
        <f t="shared" si="312"/>
        <v>7.5718015665796348E-2</v>
      </c>
      <c r="G81" s="63">
        <f t="shared" si="318"/>
        <v>122027</v>
      </c>
      <c r="H81" s="62">
        <f t="shared" si="313"/>
        <v>-1.6973593052668889E-2</v>
      </c>
      <c r="I81" s="68">
        <v>11393</v>
      </c>
      <c r="J81" s="62">
        <f t="shared" si="307"/>
        <v>2.4919035624325295E-2</v>
      </c>
      <c r="K81" s="63">
        <f>I81</f>
        <v>11393</v>
      </c>
      <c r="L81" s="62">
        <f t="shared" si="310"/>
        <v>2.4919035624325295E-2</v>
      </c>
      <c r="M81" s="63">
        <f t="shared" si="315"/>
        <v>120945</v>
      </c>
      <c r="N81" s="62">
        <f t="shared" si="311"/>
        <v>-2.3298069934587742E-2</v>
      </c>
      <c r="O81" s="78">
        <v>0</v>
      </c>
      <c r="P81" s="75">
        <v>1212.2</v>
      </c>
      <c r="Q81" s="128">
        <f t="shared" ca="1" si="8"/>
        <v>255.55</v>
      </c>
      <c r="R81" s="59">
        <f t="shared" ca="1" si="319"/>
        <v>-99</v>
      </c>
      <c r="S81" s="67">
        <v>-44</v>
      </c>
      <c r="T81" s="58">
        <v>0</v>
      </c>
      <c r="U81" s="48">
        <v>20662</v>
      </c>
      <c r="V81" s="120">
        <f t="shared" si="224"/>
        <v>5.4614128215598204E-2</v>
      </c>
      <c r="W81" s="71">
        <v>5</v>
      </c>
      <c r="X81" s="82">
        <v>18</v>
      </c>
      <c r="Y81" s="71">
        <v>8</v>
      </c>
      <c r="Z81" s="71">
        <v>-8</v>
      </c>
      <c r="AA81" s="76" t="str">
        <f t="shared" si="320"/>
        <v>JAN</v>
      </c>
      <c r="AB81" s="77">
        <f t="shared" si="316"/>
        <v>2018</v>
      </c>
      <c r="AC81" s="92" t="s">
        <v>177</v>
      </c>
      <c r="AD81" s="88"/>
    </row>
    <row r="82" spans="1:30" ht="15.6" x14ac:dyDescent="0.3">
      <c r="A82" s="61">
        <v>2017</v>
      </c>
      <c r="B82" s="61" t="s">
        <v>34</v>
      </c>
      <c r="C82" s="90">
        <v>11117</v>
      </c>
      <c r="D82" s="62">
        <f t="shared" si="314"/>
        <v>2.1407570746049247E-2</v>
      </c>
      <c r="E82" s="63">
        <f>C82+E83</f>
        <v>121215</v>
      </c>
      <c r="F82" s="62">
        <f t="shared" si="312"/>
        <v>-2.5798673899939721E-2</v>
      </c>
      <c r="G82" s="63">
        <f t="shared" si="318"/>
        <v>121215</v>
      </c>
      <c r="H82" s="62">
        <f t="shared" si="313"/>
        <v>-2.5798673899939721E-2</v>
      </c>
      <c r="I82" s="68">
        <v>10721</v>
      </c>
      <c r="J82" s="62">
        <f t="shared" si="307"/>
        <v>-1.0249720462169214E-3</v>
      </c>
      <c r="K82" s="63">
        <f>I82+K83</f>
        <v>120668</v>
      </c>
      <c r="L82" s="62">
        <f t="shared" si="310"/>
        <v>-2.6501980589416958E-2</v>
      </c>
      <c r="M82" s="63">
        <f t="shared" si="315"/>
        <v>120668</v>
      </c>
      <c r="N82" s="62">
        <f t="shared" si="311"/>
        <v>-2.6501980589416958E-2</v>
      </c>
      <c r="O82" s="78">
        <v>0</v>
      </c>
      <c r="P82" s="75">
        <v>1160.7</v>
      </c>
      <c r="Q82" s="128">
        <f t="shared" ca="1" si="8"/>
        <v>255.55</v>
      </c>
      <c r="R82" s="59">
        <f t="shared" ca="1" si="319"/>
        <v>-440</v>
      </c>
      <c r="S82" s="67">
        <v>44</v>
      </c>
      <c r="T82" s="58">
        <v>0</v>
      </c>
      <c r="U82" s="48">
        <v>20524</v>
      </c>
      <c r="V82" s="120">
        <f t="shared" si="224"/>
        <v>4.4637858197180233E-2</v>
      </c>
      <c r="W82" s="71">
        <v>28</v>
      </c>
      <c r="X82" s="82">
        <v>18</v>
      </c>
      <c r="Y82" s="71">
        <v>8</v>
      </c>
      <c r="Z82" s="71">
        <v>-10</v>
      </c>
      <c r="AA82" s="76" t="str">
        <f t="shared" si="320"/>
        <v>DEC</v>
      </c>
      <c r="AB82" s="77">
        <f t="shared" si="316"/>
        <v>2017</v>
      </c>
      <c r="AC82" s="92" t="s">
        <v>176</v>
      </c>
      <c r="AD82" s="88"/>
    </row>
    <row r="83" spans="1:30" ht="15.6" x14ac:dyDescent="0.3">
      <c r="A83" s="61">
        <v>2017</v>
      </c>
      <c r="B83" s="61" t="s">
        <v>33</v>
      </c>
      <c r="C83" s="90">
        <v>9498</v>
      </c>
      <c r="D83" s="62">
        <f t="shared" si="314"/>
        <v>1.0103158566414973E-2</v>
      </c>
      <c r="E83" s="63">
        <f>C83+E84</f>
        <v>110098</v>
      </c>
      <c r="F83" s="62">
        <f t="shared" si="312"/>
        <v>-3.0323847773051145E-2</v>
      </c>
      <c r="G83" s="63">
        <f t="shared" si="318"/>
        <v>120982</v>
      </c>
      <c r="H83" s="62">
        <f t="shared" si="313"/>
        <v>-2.2201747367229994E-2</v>
      </c>
      <c r="I83" s="68">
        <v>9309</v>
      </c>
      <c r="J83" s="62">
        <f t="shared" si="307"/>
        <v>-6.4040986231187957E-3</v>
      </c>
      <c r="K83" s="63">
        <f>I83+K84</f>
        <v>109947</v>
      </c>
      <c r="L83" s="62">
        <f t="shared" si="310"/>
        <v>-2.8916897042068169E-2</v>
      </c>
      <c r="M83" s="63">
        <f t="shared" si="315"/>
        <v>120679</v>
      </c>
      <c r="N83" s="62">
        <f t="shared" si="311"/>
        <v>-2.7135313797412228E-2</v>
      </c>
      <c r="O83" s="78">
        <v>0</v>
      </c>
      <c r="P83" s="75">
        <v>712.1</v>
      </c>
      <c r="Q83" s="128">
        <f t="shared" ca="1" si="8"/>
        <v>255.55</v>
      </c>
      <c r="R83" s="59">
        <f t="shared" ca="1" si="319"/>
        <v>-101</v>
      </c>
      <c r="S83" s="67">
        <v>-88</v>
      </c>
      <c r="T83" s="58">
        <v>0</v>
      </c>
      <c r="U83" s="48">
        <v>17079</v>
      </c>
      <c r="V83" s="120">
        <f t="shared" si="224"/>
        <v>-2.5004281555060799E-2</v>
      </c>
      <c r="W83" s="71">
        <v>28</v>
      </c>
      <c r="X83" s="82">
        <v>18</v>
      </c>
      <c r="Y83" s="71">
        <v>38</v>
      </c>
      <c r="Z83" s="71">
        <v>25</v>
      </c>
      <c r="AA83" s="76" t="str">
        <f t="shared" si="320"/>
        <v>NOV</v>
      </c>
      <c r="AB83" s="77">
        <f t="shared" si="316"/>
        <v>2017</v>
      </c>
      <c r="AC83" s="92" t="s">
        <v>175</v>
      </c>
      <c r="AD83" s="88"/>
    </row>
    <row r="84" spans="1:30" ht="15.6" x14ac:dyDescent="0.3">
      <c r="A84" s="61">
        <v>2017</v>
      </c>
      <c r="B84" s="61" t="s">
        <v>32</v>
      </c>
      <c r="C84" s="90">
        <v>9283</v>
      </c>
      <c r="D84" s="62">
        <f t="shared" si="314"/>
        <v>-7.8024796921761438E-3</v>
      </c>
      <c r="E84" s="63">
        <f>C84+E85</f>
        <v>100600</v>
      </c>
      <c r="F84" s="62">
        <f t="shared" si="312"/>
        <v>-3.3974149685993583E-2</v>
      </c>
      <c r="G84" s="63">
        <f t="shared" si="318"/>
        <v>120887</v>
      </c>
      <c r="H84" s="62">
        <f t="shared" si="313"/>
        <v>-2.3324769337663805E-2</v>
      </c>
      <c r="I84" s="68">
        <v>9081</v>
      </c>
      <c r="J84" s="62">
        <f t="shared" si="307"/>
        <v>-5.366819508128387E-2</v>
      </c>
      <c r="K84" s="63">
        <f>I84+K85</f>
        <v>100638</v>
      </c>
      <c r="L84" s="62">
        <f t="shared" si="310"/>
        <v>-3.0947887378192044E-2</v>
      </c>
      <c r="M84" s="63">
        <f t="shared" si="315"/>
        <v>120739</v>
      </c>
      <c r="N84" s="62">
        <f t="shared" si="311"/>
        <v>-2.8288827723855971E-2</v>
      </c>
      <c r="O84" s="78">
        <v>15.9</v>
      </c>
      <c r="P84" s="75">
        <v>201.5</v>
      </c>
      <c r="Q84" s="128">
        <f t="shared" ca="1" si="8"/>
        <v>255.55</v>
      </c>
      <c r="R84" s="59">
        <f t="shared" ca="1" si="319"/>
        <v>-158</v>
      </c>
      <c r="S84" s="67">
        <v>-44</v>
      </c>
      <c r="T84" s="58">
        <v>0</v>
      </c>
      <c r="U84" s="48">
        <v>17255</v>
      </c>
      <c r="V84" s="120">
        <f t="shared" si="224"/>
        <v>5.8718861209964411E-2</v>
      </c>
      <c r="W84" s="71">
        <v>9</v>
      </c>
      <c r="X84" s="82">
        <v>19</v>
      </c>
      <c r="Y84" s="71">
        <v>70</v>
      </c>
      <c r="Z84" s="71">
        <v>69</v>
      </c>
      <c r="AA84" s="76" t="str">
        <f t="shared" si="320"/>
        <v>OCT</v>
      </c>
      <c r="AB84" s="77">
        <f t="shared" si="316"/>
        <v>2017</v>
      </c>
      <c r="AC84" s="92" t="s">
        <v>174</v>
      </c>
      <c r="AD84" s="88"/>
    </row>
    <row r="85" spans="1:30" ht="15.6" x14ac:dyDescent="0.3">
      <c r="A85" s="61">
        <v>2017</v>
      </c>
      <c r="B85" s="61" t="s">
        <v>31</v>
      </c>
      <c r="C85" s="90">
        <v>9849</v>
      </c>
      <c r="D85" s="62">
        <f t="shared" si="314"/>
        <v>-3.0991735537190084E-2</v>
      </c>
      <c r="E85" s="63">
        <f>C85+E86</f>
        <v>91317</v>
      </c>
      <c r="F85" s="62">
        <f t="shared" si="312"/>
        <v>-3.6557574222953727E-2</v>
      </c>
      <c r="G85" s="63">
        <f t="shared" si="318"/>
        <v>120960</v>
      </c>
      <c r="H85" s="62">
        <f t="shared" si="313"/>
        <v>-2.3831236432012782E-2</v>
      </c>
      <c r="I85" s="68">
        <v>9591</v>
      </c>
      <c r="J85" s="62">
        <f t="shared" si="307"/>
        <v>-2.7577816080300112E-2</v>
      </c>
      <c r="K85" s="63">
        <f>I85+K86</f>
        <v>91557</v>
      </c>
      <c r="L85" s="62">
        <f t="shared" si="310"/>
        <v>-2.8634781870650144E-2</v>
      </c>
      <c r="M85" s="63">
        <f t="shared" si="315"/>
        <v>121254</v>
      </c>
      <c r="N85" s="62">
        <f t="shared" si="311"/>
        <v>-2.3200734689931848E-2</v>
      </c>
      <c r="O85" s="78">
        <v>51.5</v>
      </c>
      <c r="P85" s="75">
        <v>59.9</v>
      </c>
      <c r="Q85" s="128">
        <f t="shared" ca="1" si="8"/>
        <v>255.55</v>
      </c>
      <c r="R85" s="59">
        <f t="shared" ca="1" si="319"/>
        <v>-258</v>
      </c>
      <c r="S85" s="67">
        <v>0</v>
      </c>
      <c r="T85" s="58">
        <v>0</v>
      </c>
      <c r="U85" s="48">
        <v>20999</v>
      </c>
      <c r="V85" s="120">
        <f t="shared" si="224"/>
        <v>-9.2602195143029989E-2</v>
      </c>
      <c r="W85" s="71">
        <v>27</v>
      </c>
      <c r="X85" s="82">
        <v>17</v>
      </c>
      <c r="Y85" s="71">
        <v>84</v>
      </c>
      <c r="Z85" s="71">
        <v>69</v>
      </c>
      <c r="AA85" s="76" t="str">
        <f t="shared" ref="AA85:AA90" si="322">+B85</f>
        <v>SEP</v>
      </c>
      <c r="AB85" s="77">
        <f t="shared" ref="AB85:AB90" si="323">A85</f>
        <v>2017</v>
      </c>
      <c r="AC85" s="92" t="s">
        <v>173</v>
      </c>
      <c r="AD85" s="88"/>
    </row>
    <row r="86" spans="1:30" ht="15.6" x14ac:dyDescent="0.3">
      <c r="A86" s="61">
        <v>2017</v>
      </c>
      <c r="B86" s="61" t="s">
        <v>29</v>
      </c>
      <c r="C86" s="90">
        <v>11109</v>
      </c>
      <c r="D86" s="62">
        <f t="shared" ref="D86:D91" si="324">+(C86-C98)/C98</f>
        <v>-0.1212624584717608</v>
      </c>
      <c r="E86" s="63">
        <f>C86+E87</f>
        <v>81468</v>
      </c>
      <c r="F86" s="62">
        <f t="shared" ref="F86:F91" si="325">+(E86-E98)/E98</f>
        <v>-3.7226122101680491E-2</v>
      </c>
      <c r="G86" s="63">
        <f t="shared" si="318"/>
        <v>121275</v>
      </c>
      <c r="H86" s="62">
        <f t="shared" ref="H86:H91" si="326">+(G86-G98)/G98</f>
        <v>-2.5778413290061374E-2</v>
      </c>
      <c r="I86" s="68">
        <v>11307</v>
      </c>
      <c r="J86" s="62">
        <f t="shared" ref="J86:J91" si="327">+(I86-I98)/I98</f>
        <v>-6.2282302206004315E-2</v>
      </c>
      <c r="K86" s="63">
        <f>I86+K87</f>
        <v>81966</v>
      </c>
      <c r="L86" s="62">
        <f t="shared" si="310"/>
        <v>-2.8758309338452241E-2</v>
      </c>
      <c r="M86" s="63">
        <f t="shared" si="315"/>
        <v>121526</v>
      </c>
      <c r="N86" s="62">
        <f t="shared" ref="N86:N91" si="328">+(M86-M98)/M98</f>
        <v>-2.41540462845488E-2</v>
      </c>
      <c r="O86" s="78">
        <v>78.599999999999994</v>
      </c>
      <c r="P86" s="75">
        <v>11.7</v>
      </c>
      <c r="Q86" s="128">
        <f t="shared" ca="1" si="8"/>
        <v>255.55</v>
      </c>
      <c r="R86" s="59">
        <f t="shared" ref="R86:R91" ca="1" si="329">+Q86-S86-T86</f>
        <v>242</v>
      </c>
      <c r="S86" s="67">
        <v>-44</v>
      </c>
      <c r="T86" s="58">
        <v>0</v>
      </c>
      <c r="U86" s="48">
        <v>22769</v>
      </c>
      <c r="V86" s="120">
        <f t="shared" si="224"/>
        <v>-0.11044694483513048</v>
      </c>
      <c r="W86" s="71">
        <v>22</v>
      </c>
      <c r="X86" s="82">
        <v>17</v>
      </c>
      <c r="Y86" s="71">
        <v>87</v>
      </c>
      <c r="Z86" s="71">
        <v>70</v>
      </c>
      <c r="AA86" s="76" t="str">
        <f t="shared" si="322"/>
        <v>AUG</v>
      </c>
      <c r="AB86" s="77">
        <f t="shared" si="323"/>
        <v>2017</v>
      </c>
      <c r="AC86" s="92" t="s">
        <v>172</v>
      </c>
      <c r="AD86" s="88"/>
    </row>
    <row r="87" spans="1:30" ht="15.6" x14ac:dyDescent="0.3">
      <c r="A87" s="61">
        <v>2017</v>
      </c>
      <c r="B87" s="61" t="s">
        <v>28</v>
      </c>
      <c r="C87" s="90">
        <v>11412</v>
      </c>
      <c r="D87" s="62">
        <f t="shared" si="324"/>
        <v>-7.8711552434003393E-2</v>
      </c>
      <c r="E87" s="63">
        <f t="shared" ref="E87:E92" si="330">C87+E88</f>
        <v>70359</v>
      </c>
      <c r="F87" s="62">
        <f t="shared" si="325"/>
        <v>-2.2465821940646884E-2</v>
      </c>
      <c r="G87" s="63">
        <f t="shared" si="318"/>
        <v>122808</v>
      </c>
      <c r="H87" s="62">
        <f t="shared" si="326"/>
        <v>-1.017965519742728E-2</v>
      </c>
      <c r="I87" s="68">
        <v>11688</v>
      </c>
      <c r="J87" s="62">
        <f t="shared" si="327"/>
        <v>-4.6266829865361077E-2</v>
      </c>
      <c r="K87" s="63">
        <f t="shared" ref="K87:K92" si="331">I87+K88</f>
        <v>70659</v>
      </c>
      <c r="L87" s="62">
        <f t="shared" si="310"/>
        <v>-2.3169973042095806E-2</v>
      </c>
      <c r="M87" s="63">
        <f t="shared" si="315"/>
        <v>122277</v>
      </c>
      <c r="N87" s="62">
        <f t="shared" si="328"/>
        <v>-1.8320635200989088E-2</v>
      </c>
      <c r="O87" s="78">
        <v>97.7</v>
      </c>
      <c r="P87" s="75">
        <v>13.2</v>
      </c>
      <c r="Q87" s="128">
        <f t="shared" ca="1" si="8"/>
        <v>255.55</v>
      </c>
      <c r="R87" s="59">
        <f t="shared" ca="1" si="329"/>
        <v>232</v>
      </c>
      <c r="S87" s="67">
        <v>44</v>
      </c>
      <c r="T87" s="58">
        <v>0</v>
      </c>
      <c r="U87" s="48">
        <v>23579</v>
      </c>
      <c r="V87" s="120">
        <f t="shared" si="224"/>
        <v>-3.4280799475753604E-2</v>
      </c>
      <c r="W87" s="71">
        <v>19</v>
      </c>
      <c r="X87" s="82">
        <v>18</v>
      </c>
      <c r="Y87" s="71">
        <v>88</v>
      </c>
      <c r="Z87" s="71">
        <v>63</v>
      </c>
      <c r="AA87" s="76" t="str">
        <f t="shared" si="322"/>
        <v>JUL</v>
      </c>
      <c r="AB87" s="77">
        <f t="shared" si="323"/>
        <v>2017</v>
      </c>
      <c r="AC87" s="92" t="s">
        <v>178</v>
      </c>
      <c r="AD87" s="88"/>
    </row>
    <row r="88" spans="1:30" ht="15.6" x14ac:dyDescent="0.3">
      <c r="A88" s="61">
        <v>2017</v>
      </c>
      <c r="B88" s="61" t="s">
        <v>25</v>
      </c>
      <c r="C88" s="90">
        <v>10291</v>
      </c>
      <c r="D88" s="62">
        <f t="shared" si="324"/>
        <v>1.1301100628930817E-2</v>
      </c>
      <c r="E88" s="63">
        <f t="shared" si="330"/>
        <v>58947</v>
      </c>
      <c r="F88" s="62">
        <f t="shared" si="325"/>
        <v>-1.077380053365554E-2</v>
      </c>
      <c r="G88" s="63">
        <f t="shared" ref="G88:G93" si="332">SUM(C88:C99)</f>
        <v>123783</v>
      </c>
      <c r="H88" s="62">
        <f t="shared" si="326"/>
        <v>0</v>
      </c>
      <c r="I88" s="68">
        <v>10148</v>
      </c>
      <c r="J88" s="62">
        <f t="shared" si="327"/>
        <v>-4.1284837033538024E-2</v>
      </c>
      <c r="K88" s="63">
        <f t="shared" si="331"/>
        <v>58971</v>
      </c>
      <c r="L88" s="62">
        <f t="shared" si="310"/>
        <v>-1.8458721704394141E-2</v>
      </c>
      <c r="M88" s="63">
        <f t="shared" ref="M88:M93" si="333">SUM(I88:I99)</f>
        <v>122844</v>
      </c>
      <c r="N88" s="62">
        <f t="shared" si="328"/>
        <v>-1.1506831678388079E-2</v>
      </c>
      <c r="O88" s="78">
        <v>57.5</v>
      </c>
      <c r="P88" s="75">
        <v>57.4</v>
      </c>
      <c r="Q88" s="128">
        <f t="shared" ca="1" si="8"/>
        <v>255.55</v>
      </c>
      <c r="R88" s="59">
        <f t="shared" ca="1" si="329"/>
        <v>-143</v>
      </c>
      <c r="S88" s="67">
        <v>0</v>
      </c>
      <c r="T88" s="58">
        <v>0</v>
      </c>
      <c r="U88" s="48">
        <v>23968</v>
      </c>
      <c r="V88" s="120">
        <f t="shared" si="224"/>
        <v>0.2004407492737654</v>
      </c>
      <c r="W88" s="71">
        <v>13</v>
      </c>
      <c r="X88" s="82">
        <v>17</v>
      </c>
      <c r="Y88" s="71">
        <v>91</v>
      </c>
      <c r="Z88" s="71">
        <v>65</v>
      </c>
      <c r="AA88" s="76" t="str">
        <f t="shared" si="322"/>
        <v>JUN</v>
      </c>
      <c r="AB88" s="77">
        <f t="shared" si="323"/>
        <v>2017</v>
      </c>
      <c r="AC88" s="92" t="s">
        <v>171</v>
      </c>
      <c r="AD88" s="88"/>
    </row>
    <row r="89" spans="1:30" ht="15.6" x14ac:dyDescent="0.3">
      <c r="A89" s="61">
        <v>2017</v>
      </c>
      <c r="B89" s="61" t="s">
        <v>23</v>
      </c>
      <c r="C89" s="90">
        <v>9211</v>
      </c>
      <c r="D89" s="62">
        <f t="shared" si="324"/>
        <v>-2.3534400508851902E-2</v>
      </c>
      <c r="E89" s="63">
        <f t="shared" si="330"/>
        <v>48656</v>
      </c>
      <c r="F89" s="62">
        <f t="shared" si="325"/>
        <v>-1.5319855098860623E-2</v>
      </c>
      <c r="G89" s="63">
        <f t="shared" si="332"/>
        <v>123668</v>
      </c>
      <c r="H89" s="62">
        <f t="shared" si="326"/>
        <v>-8.0796328614827747E-4</v>
      </c>
      <c r="I89" s="68">
        <v>9042</v>
      </c>
      <c r="J89" s="62">
        <f t="shared" si="327"/>
        <v>-3.0036472859901308E-2</v>
      </c>
      <c r="K89" s="63">
        <f t="shared" si="331"/>
        <v>48823</v>
      </c>
      <c r="L89" s="62">
        <f t="shared" si="310"/>
        <v>-1.3577129002929589E-2</v>
      </c>
      <c r="M89" s="63">
        <f t="shared" si="333"/>
        <v>123281</v>
      </c>
      <c r="N89" s="62">
        <f t="shared" si="328"/>
        <v>-6.9596036892343631E-3</v>
      </c>
      <c r="O89" s="78">
        <v>8.3000000000000007</v>
      </c>
      <c r="P89" s="75">
        <v>239</v>
      </c>
      <c r="Q89" s="128">
        <f t="shared" ca="1" si="8"/>
        <v>255.55</v>
      </c>
      <c r="R89" s="59">
        <f t="shared" ca="1" si="329"/>
        <v>-81</v>
      </c>
      <c r="S89" s="67">
        <v>-88</v>
      </c>
      <c r="T89" s="58">
        <v>0</v>
      </c>
      <c r="U89" s="48">
        <v>20250</v>
      </c>
      <c r="V89" s="120">
        <f t="shared" si="224"/>
        <v>6.4165221504020181E-2</v>
      </c>
      <c r="W89" s="71">
        <v>18</v>
      </c>
      <c r="X89" s="82">
        <v>18</v>
      </c>
      <c r="Y89" s="71">
        <v>92</v>
      </c>
      <c r="Z89" s="71">
        <v>81</v>
      </c>
      <c r="AA89" s="76" t="str">
        <f t="shared" si="322"/>
        <v>MAY</v>
      </c>
      <c r="AB89" s="77">
        <f t="shared" si="323"/>
        <v>2017</v>
      </c>
      <c r="AC89" s="92" t="s">
        <v>170</v>
      </c>
      <c r="AD89" s="88"/>
    </row>
    <row r="90" spans="1:30" ht="15.6" x14ac:dyDescent="0.3">
      <c r="A90" s="61">
        <v>2017</v>
      </c>
      <c r="B90" s="61" t="s">
        <v>20</v>
      </c>
      <c r="C90" s="90">
        <v>8856</v>
      </c>
      <c r="D90" s="62">
        <f t="shared" si="324"/>
        <v>-1.8181818181818181E-2</v>
      </c>
      <c r="E90" s="63">
        <f t="shared" si="330"/>
        <v>39445</v>
      </c>
      <c r="F90" s="62">
        <f t="shared" si="325"/>
        <v>-1.3381690845422711E-2</v>
      </c>
      <c r="G90" s="63">
        <f t="shared" si="332"/>
        <v>123890</v>
      </c>
      <c r="H90" s="62">
        <f t="shared" si="326"/>
        <v>-1.402501934485427E-3</v>
      </c>
      <c r="I90" s="68">
        <v>8856</v>
      </c>
      <c r="J90" s="62">
        <f t="shared" si="327"/>
        <v>-1.2488849241748439E-2</v>
      </c>
      <c r="K90" s="63">
        <f t="shared" si="331"/>
        <v>39781</v>
      </c>
      <c r="L90" s="62">
        <f t="shared" ref="L90:L95" si="334">+(K90-K102)/K102</f>
        <v>-9.7577975257013422E-3</v>
      </c>
      <c r="M90" s="63">
        <f t="shared" si="333"/>
        <v>123561</v>
      </c>
      <c r="N90" s="62">
        <f t="shared" si="328"/>
        <v>-6.2411028093005303E-3</v>
      </c>
      <c r="O90" s="78">
        <v>0</v>
      </c>
      <c r="P90" s="75">
        <v>430</v>
      </c>
      <c r="Q90" s="128">
        <f t="shared" ca="1" si="8"/>
        <v>255.55</v>
      </c>
      <c r="R90" s="59">
        <f t="shared" ca="1" si="329"/>
        <v>-44</v>
      </c>
      <c r="S90" s="67">
        <v>44</v>
      </c>
      <c r="T90" s="58">
        <v>0</v>
      </c>
      <c r="U90" s="48">
        <v>15843</v>
      </c>
      <c r="V90" s="120">
        <f t="shared" si="224"/>
        <v>-6.6026056711666573E-2</v>
      </c>
      <c r="W90" s="71">
        <v>6</v>
      </c>
      <c r="X90" s="82">
        <v>18</v>
      </c>
      <c r="Y90" s="71">
        <v>40</v>
      </c>
      <c r="Z90" s="71">
        <v>39</v>
      </c>
      <c r="AA90" s="76" t="str">
        <f t="shared" si="322"/>
        <v>APR</v>
      </c>
      <c r="AB90" s="77">
        <f t="shared" si="323"/>
        <v>2017</v>
      </c>
      <c r="AC90" s="92" t="s">
        <v>182</v>
      </c>
      <c r="AD90" s="88"/>
    </row>
    <row r="91" spans="1:30" ht="15.6" x14ac:dyDescent="0.3">
      <c r="A91" s="61">
        <v>2017</v>
      </c>
      <c r="B91" s="61" t="s">
        <v>18</v>
      </c>
      <c r="C91" s="90">
        <v>10425</v>
      </c>
      <c r="D91" s="62">
        <f t="shared" si="324"/>
        <v>6.1717079132294531E-2</v>
      </c>
      <c r="E91" s="63">
        <f t="shared" si="330"/>
        <v>30589</v>
      </c>
      <c r="F91" s="62">
        <f t="shared" si="325"/>
        <v>-1.1983204134366925E-2</v>
      </c>
      <c r="G91" s="63">
        <f t="shared" si="332"/>
        <v>124054</v>
      </c>
      <c r="H91" s="62">
        <f t="shared" si="326"/>
        <v>-1.8425689756442958E-3</v>
      </c>
      <c r="I91" s="68">
        <v>10107</v>
      </c>
      <c r="J91" s="62">
        <f t="shared" si="327"/>
        <v>2.5791092153556196E-3</v>
      </c>
      <c r="K91" s="63">
        <f t="shared" si="331"/>
        <v>30925</v>
      </c>
      <c r="L91" s="62">
        <f t="shared" si="334"/>
        <v>-8.9729210062489979E-3</v>
      </c>
      <c r="M91" s="63">
        <f t="shared" si="333"/>
        <v>123673</v>
      </c>
      <c r="N91" s="62">
        <f t="shared" si="328"/>
        <v>-6.9935123329907499E-3</v>
      </c>
      <c r="O91" s="78">
        <v>0</v>
      </c>
      <c r="P91" s="75">
        <v>1012</v>
      </c>
      <c r="Q91" s="128">
        <f t="shared" ca="1" si="8"/>
        <v>255.55</v>
      </c>
      <c r="R91" s="59">
        <f t="shared" ca="1" si="329"/>
        <v>-318</v>
      </c>
      <c r="S91" s="67">
        <v>0</v>
      </c>
      <c r="T91" s="58">
        <v>0</v>
      </c>
      <c r="U91" s="48">
        <v>17502</v>
      </c>
      <c r="V91" s="120">
        <f t="shared" si="224"/>
        <v>9.2843549968283264E-3</v>
      </c>
      <c r="W91" s="71">
        <v>15</v>
      </c>
      <c r="X91" s="82">
        <v>20</v>
      </c>
      <c r="Y91" s="71">
        <v>23</v>
      </c>
      <c r="Z91" s="71">
        <v>10</v>
      </c>
      <c r="AA91" s="76" t="str">
        <f t="shared" ref="AA91:AA122" si="335">+B91</f>
        <v>MAR</v>
      </c>
      <c r="AB91" s="77">
        <f t="shared" ref="AB91:AB117" si="336">A91</f>
        <v>2017</v>
      </c>
      <c r="AC91" s="92" t="s">
        <v>169</v>
      </c>
      <c r="AD91" s="88"/>
    </row>
    <row r="92" spans="1:30" ht="15.6" x14ac:dyDescent="0.3">
      <c r="A92" s="61">
        <v>2017</v>
      </c>
      <c r="B92" s="61" t="s">
        <v>14</v>
      </c>
      <c r="C92" s="90">
        <v>9440</v>
      </c>
      <c r="D92" s="62">
        <f t="shared" ref="D92:D97" si="337">+(C92-C104)/C104</f>
        <v>-6.7746395417736513E-2</v>
      </c>
      <c r="E92" s="63">
        <f t="shared" si="330"/>
        <v>20164</v>
      </c>
      <c r="F92" s="62">
        <f t="shared" ref="F92:F97" si="338">+(E92-E104)/E104</f>
        <v>-4.621351875502578E-2</v>
      </c>
      <c r="G92" s="63">
        <f t="shared" si="332"/>
        <v>123448</v>
      </c>
      <c r="H92" s="62">
        <f t="shared" ref="H92:H97" si="339">+(G92-G104)/G104</f>
        <v>-1.5039933616844726E-2</v>
      </c>
      <c r="I92" s="68">
        <v>9702</v>
      </c>
      <c r="J92" s="62">
        <f t="shared" ref="J92:J97" si="340">+(I92-I104)/I104</f>
        <v>-1.8512898330804248E-2</v>
      </c>
      <c r="K92" s="63">
        <f t="shared" si="331"/>
        <v>20818</v>
      </c>
      <c r="L92" s="62">
        <f t="shared" si="334"/>
        <v>-1.4485892823328916E-2</v>
      </c>
      <c r="M92" s="63">
        <f t="shared" si="333"/>
        <v>123647</v>
      </c>
      <c r="N92" s="62">
        <f t="shared" ref="N92:N97" si="341">+(M92-M104)/M104</f>
        <v>-1.1274858664449012E-2</v>
      </c>
      <c r="O92" s="78">
        <v>0</v>
      </c>
      <c r="P92" s="75">
        <v>868.8</v>
      </c>
      <c r="Q92" s="128">
        <f t="shared" ca="1" si="8"/>
        <v>255.55</v>
      </c>
      <c r="R92" s="59">
        <f t="shared" ref="R92:R97" ca="1" si="342">+Q92-S92-T92</f>
        <v>262</v>
      </c>
      <c r="S92" s="67">
        <v>0</v>
      </c>
      <c r="T92" s="58">
        <v>0</v>
      </c>
      <c r="U92" s="48">
        <v>18165</v>
      </c>
      <c r="V92" s="120">
        <f t="shared" si="224"/>
        <v>-7.141396585216235E-2</v>
      </c>
      <c r="W92" s="71">
        <v>9</v>
      </c>
      <c r="X92" s="82">
        <v>19</v>
      </c>
      <c r="Y92" s="71">
        <v>18</v>
      </c>
      <c r="Z92" s="71">
        <v>9</v>
      </c>
      <c r="AA92" s="76" t="str">
        <f t="shared" si="335"/>
        <v>FEB</v>
      </c>
      <c r="AB92" s="77">
        <f t="shared" si="336"/>
        <v>2017</v>
      </c>
      <c r="AC92" s="92" t="s">
        <v>167</v>
      </c>
      <c r="AD92" s="88"/>
    </row>
    <row r="93" spans="1:30" ht="15.6" x14ac:dyDescent="0.3">
      <c r="A93" s="61">
        <v>2017</v>
      </c>
      <c r="B93" s="61" t="s">
        <v>11</v>
      </c>
      <c r="C93" s="90">
        <v>10724</v>
      </c>
      <c r="D93" s="62">
        <f t="shared" si="337"/>
        <v>-2.6418520199727645E-2</v>
      </c>
      <c r="E93" s="63">
        <f>C93</f>
        <v>10724</v>
      </c>
      <c r="F93" s="62">
        <f t="shared" si="338"/>
        <v>-2.6418520199727645E-2</v>
      </c>
      <c r="G93" s="63">
        <f t="shared" si="332"/>
        <v>124134</v>
      </c>
      <c r="H93" s="62">
        <f t="shared" si="339"/>
        <v>-1.6674720173638892E-2</v>
      </c>
      <c r="I93" s="68">
        <v>11116</v>
      </c>
      <c r="J93" s="62">
        <f t="shared" si="340"/>
        <v>-1.0944034166740814E-2</v>
      </c>
      <c r="K93" s="63">
        <f>I93</f>
        <v>11116</v>
      </c>
      <c r="L93" s="62">
        <f t="shared" si="334"/>
        <v>-1.0944034166740814E-2</v>
      </c>
      <c r="M93" s="63">
        <f t="shared" si="333"/>
        <v>123830</v>
      </c>
      <c r="N93" s="62">
        <f t="shared" si="341"/>
        <v>-1.3424690276062622E-2</v>
      </c>
      <c r="O93" s="78">
        <v>0</v>
      </c>
      <c r="P93" s="75">
        <v>1005.2</v>
      </c>
      <c r="Q93" s="128">
        <f t="shared" ca="1" si="8"/>
        <v>255.55</v>
      </c>
      <c r="R93" s="59">
        <f t="shared" ca="1" si="342"/>
        <v>392</v>
      </c>
      <c r="S93" s="67">
        <v>0</v>
      </c>
      <c r="T93" s="58">
        <v>0</v>
      </c>
      <c r="U93" s="48">
        <v>19592</v>
      </c>
      <c r="V93" s="120">
        <f t="shared" si="224"/>
        <v>7.2489846280396897E-3</v>
      </c>
      <c r="W93" s="71">
        <v>9</v>
      </c>
      <c r="X93" s="82">
        <v>18</v>
      </c>
      <c r="Y93" s="71">
        <v>17</v>
      </c>
      <c r="Z93" s="71">
        <v>2</v>
      </c>
      <c r="AA93" s="76" t="str">
        <f t="shared" si="335"/>
        <v>JAN</v>
      </c>
      <c r="AB93" s="77">
        <f t="shared" si="336"/>
        <v>2017</v>
      </c>
      <c r="AC93" s="92" t="s">
        <v>166</v>
      </c>
      <c r="AD93" s="88"/>
    </row>
    <row r="94" spans="1:30" ht="15.6" x14ac:dyDescent="0.3">
      <c r="A94" s="61">
        <v>2016</v>
      </c>
      <c r="B94" s="61" t="s">
        <v>34</v>
      </c>
      <c r="C94" s="90">
        <v>10884</v>
      </c>
      <c r="D94" s="62">
        <f t="shared" si="337"/>
        <v>6.8315665488810365E-2</v>
      </c>
      <c r="E94" s="63">
        <f>+E95+C94</f>
        <v>124425</v>
      </c>
      <c r="F94" s="62">
        <f t="shared" si="338"/>
        <v>-1.9936040833044521E-2</v>
      </c>
      <c r="G94" s="63">
        <f t="shared" ref="G94:G99" si="343">SUM(C94:C105)</f>
        <v>124425</v>
      </c>
      <c r="H94" s="62">
        <f t="shared" si="339"/>
        <v>-1.9936040833044521E-2</v>
      </c>
      <c r="I94" s="68">
        <v>10732</v>
      </c>
      <c r="J94" s="62">
        <f t="shared" si="340"/>
        <v>-8.4996304508499626E-3</v>
      </c>
      <c r="K94" s="63">
        <f>+K95+I94</f>
        <v>123953</v>
      </c>
      <c r="L94" s="62">
        <f t="shared" si="334"/>
        <v>-1.4517526773149731E-2</v>
      </c>
      <c r="M94" s="63">
        <f t="shared" ref="M94:M99" si="344">SUM(I94:I105)</f>
        <v>123953</v>
      </c>
      <c r="N94" s="62">
        <f t="shared" si="341"/>
        <v>-1.4517526773149731E-2</v>
      </c>
      <c r="O94" s="78">
        <v>0</v>
      </c>
      <c r="P94" s="75">
        <v>1011.7</v>
      </c>
      <c r="Q94" s="128">
        <f t="shared" ca="1" si="8"/>
        <v>255.55</v>
      </c>
      <c r="R94" s="59">
        <f t="shared" ca="1" si="342"/>
        <v>-108</v>
      </c>
      <c r="S94" s="67">
        <v>-44</v>
      </c>
      <c r="T94" s="58">
        <v>0</v>
      </c>
      <c r="U94" s="48">
        <v>19647</v>
      </c>
      <c r="V94" s="120">
        <f t="shared" si="224"/>
        <v>7.909045971329709E-2</v>
      </c>
      <c r="W94" s="71">
        <v>15</v>
      </c>
      <c r="X94" s="82">
        <v>18</v>
      </c>
      <c r="Y94" s="71">
        <v>18</v>
      </c>
      <c r="Z94" s="71">
        <v>-9</v>
      </c>
      <c r="AA94" s="76" t="str">
        <f t="shared" si="335"/>
        <v>DEC</v>
      </c>
      <c r="AB94" s="77">
        <f t="shared" si="336"/>
        <v>2016</v>
      </c>
      <c r="AC94" s="92" t="s">
        <v>165</v>
      </c>
      <c r="AD94" s="88"/>
    </row>
    <row r="95" spans="1:30" ht="15.6" x14ac:dyDescent="0.3">
      <c r="A95" s="61">
        <v>2016</v>
      </c>
      <c r="B95" s="61" t="s">
        <v>33</v>
      </c>
      <c r="C95" s="90">
        <v>9403</v>
      </c>
      <c r="D95" s="62">
        <f t="shared" si="337"/>
        <v>-4.7629127857747675E-3</v>
      </c>
      <c r="E95" s="63">
        <f>+E96+C95</f>
        <v>113541</v>
      </c>
      <c r="F95" s="62">
        <f t="shared" si="338"/>
        <v>-2.763599616333242E-2</v>
      </c>
      <c r="G95" s="63">
        <f t="shared" si="343"/>
        <v>123729</v>
      </c>
      <c r="H95" s="62">
        <f t="shared" si="339"/>
        <v>-3.1194944915552841E-2</v>
      </c>
      <c r="I95" s="68">
        <v>9369</v>
      </c>
      <c r="J95" s="62">
        <f t="shared" si="340"/>
        <v>-2.1820839423679263E-2</v>
      </c>
      <c r="K95" s="63">
        <f>+K96+I95</f>
        <v>113221</v>
      </c>
      <c r="L95" s="62">
        <f t="shared" si="334"/>
        <v>-1.5084163368274542E-2</v>
      </c>
      <c r="M95" s="63">
        <f t="shared" si="344"/>
        <v>124045</v>
      </c>
      <c r="N95" s="62">
        <f t="shared" si="341"/>
        <v>-1.5945420649716394E-2</v>
      </c>
      <c r="O95" s="78">
        <v>0</v>
      </c>
      <c r="P95" s="75">
        <v>638.4</v>
      </c>
      <c r="Q95" s="128">
        <f t="shared" ca="1" si="8"/>
        <v>255.55</v>
      </c>
      <c r="R95" s="59">
        <f t="shared" ca="1" si="342"/>
        <v>10</v>
      </c>
      <c r="S95" s="67">
        <v>-44</v>
      </c>
      <c r="T95" s="58">
        <v>0</v>
      </c>
      <c r="U95" s="48">
        <v>17517</v>
      </c>
      <c r="V95" s="120">
        <f t="shared" si="224"/>
        <v>-9.8914763735021474E-3</v>
      </c>
      <c r="W95" s="71">
        <v>21</v>
      </c>
      <c r="X95" s="82">
        <v>18</v>
      </c>
      <c r="Y95" s="71">
        <v>33</v>
      </c>
      <c r="Z95" s="71">
        <v>18</v>
      </c>
      <c r="AA95" s="76" t="str">
        <f t="shared" si="335"/>
        <v>NOV</v>
      </c>
      <c r="AB95" s="77">
        <f t="shared" si="336"/>
        <v>2016</v>
      </c>
      <c r="AC95" s="92" t="s">
        <v>164</v>
      </c>
      <c r="AD95" s="88"/>
    </row>
    <row r="96" spans="1:30" ht="15.6" x14ac:dyDescent="0.3">
      <c r="A96" s="61">
        <v>2016</v>
      </c>
      <c r="B96" s="61" t="s">
        <v>32</v>
      </c>
      <c r="C96" s="90">
        <v>9356</v>
      </c>
      <c r="D96" s="62">
        <f t="shared" si="337"/>
        <v>-1.463928383359663E-2</v>
      </c>
      <c r="E96" s="63">
        <f>+E97+C96</f>
        <v>104138</v>
      </c>
      <c r="F96" s="62">
        <f t="shared" si="338"/>
        <v>-2.964964591874767E-2</v>
      </c>
      <c r="G96" s="63">
        <f t="shared" si="343"/>
        <v>123774</v>
      </c>
      <c r="H96" s="62">
        <f t="shared" si="339"/>
        <v>-3.4772640427970958E-2</v>
      </c>
      <c r="I96" s="68">
        <v>9596</v>
      </c>
      <c r="J96" s="62">
        <f t="shared" si="340"/>
        <v>1.266357112705783E-2</v>
      </c>
      <c r="K96" s="63">
        <f>+K97+I96</f>
        <v>103852</v>
      </c>
      <c r="L96" s="62">
        <f t="shared" ref="L96:L101" si="345">+(K96-K108)/K108</f>
        <v>-1.447184869563567E-2</v>
      </c>
      <c r="M96" s="63">
        <f t="shared" si="344"/>
        <v>124254</v>
      </c>
      <c r="N96" s="62">
        <f t="shared" si="341"/>
        <v>-1.7016731933072269E-2</v>
      </c>
      <c r="O96" s="78">
        <v>0</v>
      </c>
      <c r="P96" s="75">
        <v>366.5</v>
      </c>
      <c r="Q96" s="128">
        <f t="shared" ca="1" si="8"/>
        <v>255.55</v>
      </c>
      <c r="R96" s="59">
        <f t="shared" ca="1" si="342"/>
        <v>196</v>
      </c>
      <c r="S96" s="67">
        <v>44</v>
      </c>
      <c r="T96" s="58">
        <v>0</v>
      </c>
      <c r="U96" s="48">
        <v>16298</v>
      </c>
      <c r="V96" s="120">
        <f t="shared" si="224"/>
        <v>3.1390410537329968E-3</v>
      </c>
      <c r="W96" s="71">
        <v>27</v>
      </c>
      <c r="X96" s="82">
        <v>19</v>
      </c>
      <c r="Y96" s="71">
        <v>38</v>
      </c>
      <c r="Z96" s="71">
        <v>36</v>
      </c>
      <c r="AA96" s="76" t="str">
        <f t="shared" si="335"/>
        <v>OCT</v>
      </c>
      <c r="AB96" s="77">
        <f t="shared" si="336"/>
        <v>2016</v>
      </c>
      <c r="AC96" s="92" t="s">
        <v>162</v>
      </c>
      <c r="AD96" s="88"/>
    </row>
    <row r="97" spans="1:31" ht="15.6" x14ac:dyDescent="0.3">
      <c r="A97" s="61">
        <v>2016</v>
      </c>
      <c r="B97" s="61" t="s">
        <v>31</v>
      </c>
      <c r="C97" s="90">
        <v>10164</v>
      </c>
      <c r="D97" s="62">
        <f t="shared" si="337"/>
        <v>-5.3190498369818352E-2</v>
      </c>
      <c r="E97" s="63">
        <f>+E98+C97</f>
        <v>94782</v>
      </c>
      <c r="F97" s="62">
        <f t="shared" si="338"/>
        <v>-3.1106567850753896E-2</v>
      </c>
      <c r="G97" s="63">
        <f t="shared" si="343"/>
        <v>123913</v>
      </c>
      <c r="H97" s="62">
        <f t="shared" si="339"/>
        <v>-3.5306116093672145E-2</v>
      </c>
      <c r="I97" s="68">
        <v>9863</v>
      </c>
      <c r="J97" s="62">
        <f t="shared" si="340"/>
        <v>-3.8974958589106497E-2</v>
      </c>
      <c r="K97" s="63">
        <f>+K98+I97</f>
        <v>94256</v>
      </c>
      <c r="L97" s="62">
        <f t="shared" si="345"/>
        <v>-1.7153105807030167E-2</v>
      </c>
      <c r="M97" s="63">
        <f t="shared" si="344"/>
        <v>124134</v>
      </c>
      <c r="N97" s="62">
        <f t="shared" si="341"/>
        <v>-1.920752182672935E-2</v>
      </c>
      <c r="O97" s="78">
        <v>50.7</v>
      </c>
      <c r="P97" s="75">
        <v>68.400000000000006</v>
      </c>
      <c r="Q97" s="128">
        <f t="shared" ca="1" si="8"/>
        <v>255.55</v>
      </c>
      <c r="R97" s="59">
        <f t="shared" ca="1" si="342"/>
        <v>-257</v>
      </c>
      <c r="S97" s="67">
        <v>-44</v>
      </c>
      <c r="T97" s="58">
        <v>0</v>
      </c>
      <c r="U97" s="48">
        <v>23142</v>
      </c>
      <c r="V97" s="120">
        <f t="shared" si="224"/>
        <v>-5.0311884438608012E-2</v>
      </c>
      <c r="W97" s="71">
        <v>9</v>
      </c>
      <c r="X97" s="82">
        <v>17</v>
      </c>
      <c r="Y97" s="71">
        <v>89.8</v>
      </c>
      <c r="Z97" s="71">
        <v>64.7</v>
      </c>
      <c r="AA97" s="76" t="str">
        <f t="shared" si="335"/>
        <v>SEP</v>
      </c>
      <c r="AB97" s="77">
        <f t="shared" si="336"/>
        <v>2016</v>
      </c>
      <c r="AC97" s="92" t="s">
        <v>163</v>
      </c>
      <c r="AD97" s="100"/>
    </row>
    <row r="98" spans="1:31" ht="15.6" x14ac:dyDescent="0.3">
      <c r="A98" s="61">
        <v>2016</v>
      </c>
      <c r="B98" s="61" t="s">
        <v>29</v>
      </c>
      <c r="C98" s="90">
        <v>12642</v>
      </c>
      <c r="D98" s="62">
        <f t="shared" ref="D98:D103" si="346">+(C98-C110)/C110</f>
        <v>3.3772180881511162E-2</v>
      </c>
      <c r="E98" s="63">
        <f>+E99+C98</f>
        <v>84618</v>
      </c>
      <c r="F98" s="62">
        <f t="shared" ref="F98:F103" si="347">+(E98-E110)/E110</f>
        <v>-2.8384429900103342E-2</v>
      </c>
      <c r="G98" s="63">
        <f t="shared" si="343"/>
        <v>124484</v>
      </c>
      <c r="H98" s="62">
        <f t="shared" ref="H98:H103" si="348">+(G98-G110)/G110</f>
        <v>-2.7081102626827877E-2</v>
      </c>
      <c r="I98" s="68">
        <v>12058</v>
      </c>
      <c r="J98" s="62">
        <f t="shared" ref="J98:J103" si="349">+(I98-I110)/I110</f>
        <v>-2.0690225937267234E-3</v>
      </c>
      <c r="K98" s="63">
        <f>+K99+I98</f>
        <v>84393</v>
      </c>
      <c r="L98" s="62">
        <f t="shared" si="345"/>
        <v>-1.4537938765501296E-2</v>
      </c>
      <c r="M98" s="63">
        <f t="shared" si="344"/>
        <v>124534</v>
      </c>
      <c r="N98" s="62">
        <f t="shared" ref="N98:N103" si="350">+(M98-M110)/M110</f>
        <v>-1.3888888888888888E-2</v>
      </c>
      <c r="O98" s="78">
        <v>142.69999999999999</v>
      </c>
      <c r="P98" s="75">
        <v>0</v>
      </c>
      <c r="Q98" s="128">
        <f t="shared" ca="1" si="8"/>
        <v>255.55</v>
      </c>
      <c r="R98" s="59">
        <f t="shared" ref="R98:R103" ca="1" si="351">+Q98-S98-T98</f>
        <v>-540</v>
      </c>
      <c r="S98" s="67">
        <v>-44</v>
      </c>
      <c r="T98" s="58">
        <v>0</v>
      </c>
      <c r="U98" s="48">
        <v>25596</v>
      </c>
      <c r="V98" s="120">
        <f t="shared" si="224"/>
        <v>5.698711595639247E-2</v>
      </c>
      <c r="W98" s="71">
        <v>12</v>
      </c>
      <c r="X98" s="82">
        <v>15</v>
      </c>
      <c r="Y98" s="71">
        <v>93</v>
      </c>
      <c r="Z98" s="71">
        <v>72</v>
      </c>
      <c r="AA98" s="76" t="str">
        <f t="shared" si="335"/>
        <v>AUG</v>
      </c>
      <c r="AB98" s="77">
        <f t="shared" si="336"/>
        <v>2016</v>
      </c>
      <c r="AC98" s="92" t="s">
        <v>163</v>
      </c>
      <c r="AD98" s="88"/>
    </row>
    <row r="99" spans="1:31" ht="15.6" x14ac:dyDescent="0.3">
      <c r="A99" s="61">
        <v>2016</v>
      </c>
      <c r="B99" s="61" t="s">
        <v>28</v>
      </c>
      <c r="C99" s="90">
        <v>12387</v>
      </c>
      <c r="D99" s="62">
        <f t="shared" si="346"/>
        <v>2.3803620133895365E-2</v>
      </c>
      <c r="E99" s="63">
        <f t="shared" ref="E99:E104" si="352">+E100+C99</f>
        <v>71976</v>
      </c>
      <c r="F99" s="62">
        <f t="shared" si="347"/>
        <v>-3.85380905945686E-2</v>
      </c>
      <c r="G99" s="63">
        <f t="shared" si="343"/>
        <v>124071</v>
      </c>
      <c r="H99" s="62">
        <f t="shared" si="348"/>
        <v>-2.2670521232936062E-2</v>
      </c>
      <c r="I99" s="68">
        <v>12255</v>
      </c>
      <c r="J99" s="62">
        <f t="shared" si="349"/>
        <v>2.3809523809523808E-2</v>
      </c>
      <c r="K99" s="63">
        <f t="shared" ref="K99:K104" si="353">+K100+I99</f>
        <v>72335</v>
      </c>
      <c r="L99" s="62">
        <f t="shared" si="345"/>
        <v>-1.6586227992658555E-2</v>
      </c>
      <c r="M99" s="63">
        <f t="shared" si="344"/>
        <v>124559</v>
      </c>
      <c r="N99" s="62">
        <f t="shared" si="350"/>
        <v>-1.2118616510821892E-2</v>
      </c>
      <c r="O99" s="78">
        <v>130.4</v>
      </c>
      <c r="P99" s="75">
        <v>4.5</v>
      </c>
      <c r="Q99" s="128">
        <f t="shared" ca="1" si="8"/>
        <v>255.55</v>
      </c>
      <c r="R99" s="59">
        <f t="shared" ca="1" si="351"/>
        <v>-176</v>
      </c>
      <c r="S99" s="67">
        <v>44</v>
      </c>
      <c r="T99" s="58">
        <v>0</v>
      </c>
      <c r="U99" s="48">
        <v>24416</v>
      </c>
      <c r="V99" s="120">
        <f t="shared" si="224"/>
        <v>-8.5935262102549413E-4</v>
      </c>
      <c r="W99" s="71">
        <v>22</v>
      </c>
      <c r="X99" s="82">
        <v>17</v>
      </c>
      <c r="Y99" s="71">
        <v>94.4</v>
      </c>
      <c r="Z99" s="71">
        <v>64.599999999999994</v>
      </c>
      <c r="AA99" s="76" t="str">
        <f t="shared" si="335"/>
        <v>JUL</v>
      </c>
      <c r="AB99" s="77">
        <f t="shared" si="336"/>
        <v>2016</v>
      </c>
      <c r="AC99" s="92" t="s">
        <v>161</v>
      </c>
      <c r="AE99" s="99"/>
    </row>
    <row r="100" spans="1:31" ht="15.6" x14ac:dyDescent="0.3">
      <c r="A100" s="61">
        <v>2016</v>
      </c>
      <c r="B100" s="61" t="s">
        <v>25</v>
      </c>
      <c r="C100" s="90">
        <v>10176</v>
      </c>
      <c r="D100" s="62">
        <f t="shared" si="346"/>
        <v>1.4762326542663124E-3</v>
      </c>
      <c r="E100" s="63">
        <f t="shared" si="352"/>
        <v>59589</v>
      </c>
      <c r="F100" s="62">
        <f t="shared" si="347"/>
        <v>-5.0556068958924193E-2</v>
      </c>
      <c r="G100" s="63">
        <f t="shared" ref="G100:G105" si="354">SUM(C100:C111)</f>
        <v>123783</v>
      </c>
      <c r="H100" s="62">
        <f t="shared" si="348"/>
        <v>-2.6051583867059028E-2</v>
      </c>
      <c r="I100" s="68">
        <v>10585</v>
      </c>
      <c r="J100" s="62">
        <f t="shared" si="349"/>
        <v>1.2337413925019127E-2</v>
      </c>
      <c r="K100" s="63">
        <f t="shared" si="353"/>
        <v>60080</v>
      </c>
      <c r="L100" s="62">
        <f t="shared" si="345"/>
        <v>-2.443776893724121E-2</v>
      </c>
      <c r="M100" s="63">
        <f t="shared" ref="M100:M105" si="355">SUM(I100:I111)</f>
        <v>124274</v>
      </c>
      <c r="N100" s="62">
        <f t="shared" si="350"/>
        <v>-1.6228111839397107E-2</v>
      </c>
      <c r="O100" s="78">
        <v>17.2</v>
      </c>
      <c r="P100" s="75">
        <v>28.8</v>
      </c>
      <c r="Q100" s="128">
        <f t="shared" ca="1" si="8"/>
        <v>255.55</v>
      </c>
      <c r="R100" s="59">
        <f t="shared" ca="1" si="351"/>
        <v>409</v>
      </c>
      <c r="S100" s="67">
        <v>0</v>
      </c>
      <c r="T100" s="58">
        <v>0</v>
      </c>
      <c r="U100" s="48">
        <v>19966</v>
      </c>
      <c r="V100" s="120">
        <f t="shared" si="224"/>
        <v>-4.5739138746833628E-2</v>
      </c>
      <c r="W100" s="71">
        <v>29</v>
      </c>
      <c r="X100" s="82">
        <v>17</v>
      </c>
      <c r="Y100" s="71">
        <v>81</v>
      </c>
      <c r="Z100" s="71">
        <v>60</v>
      </c>
      <c r="AA100" s="76" t="str">
        <f t="shared" si="335"/>
        <v>JUN</v>
      </c>
      <c r="AB100" s="77">
        <f t="shared" si="336"/>
        <v>2016</v>
      </c>
      <c r="AC100" s="92" t="s">
        <v>160</v>
      </c>
    </row>
    <row r="101" spans="1:31" ht="15.6" x14ac:dyDescent="0.3">
      <c r="A101" s="61">
        <v>2016</v>
      </c>
      <c r="B101" s="61" t="s">
        <v>23</v>
      </c>
      <c r="C101" s="90">
        <v>9433</v>
      </c>
      <c r="D101" s="62">
        <f t="shared" si="346"/>
        <v>-3.0424504060026725E-2</v>
      </c>
      <c r="E101" s="63">
        <f t="shared" si="352"/>
        <v>49413</v>
      </c>
      <c r="F101" s="62">
        <f t="shared" si="347"/>
        <v>-6.060721279063136E-2</v>
      </c>
      <c r="G101" s="63">
        <f t="shared" si="354"/>
        <v>123768</v>
      </c>
      <c r="H101" s="62">
        <f t="shared" si="348"/>
        <v>-2.799745549072118E-2</v>
      </c>
      <c r="I101" s="68">
        <v>9322</v>
      </c>
      <c r="J101" s="62">
        <f t="shared" si="349"/>
        <v>-2.0180786209796089E-2</v>
      </c>
      <c r="K101" s="63">
        <f t="shared" si="353"/>
        <v>49495</v>
      </c>
      <c r="L101" s="62">
        <f t="shared" si="345"/>
        <v>-3.1958379784466744E-2</v>
      </c>
      <c r="M101" s="63">
        <f t="shared" si="355"/>
        <v>124145</v>
      </c>
      <c r="N101" s="62">
        <f t="shared" si="350"/>
        <v>-1.9492469177730565E-2</v>
      </c>
      <c r="O101" s="78">
        <v>10.3</v>
      </c>
      <c r="P101" s="75">
        <v>245.9</v>
      </c>
      <c r="Q101" s="128">
        <f t="shared" ca="1" si="8"/>
        <v>255.55</v>
      </c>
      <c r="R101" s="59">
        <f t="shared" ca="1" si="351"/>
        <v>-67</v>
      </c>
      <c r="S101" s="67">
        <v>-44</v>
      </c>
      <c r="T101" s="58">
        <v>0</v>
      </c>
      <c r="U101" s="48">
        <v>19029</v>
      </c>
      <c r="V101" s="120">
        <f t="shared" si="224"/>
        <v>-2.6350798198935734E-2</v>
      </c>
      <c r="W101" s="71">
        <v>31</v>
      </c>
      <c r="X101" s="82">
        <v>18</v>
      </c>
      <c r="Y101" s="71">
        <v>84</v>
      </c>
      <c r="Z101" s="71">
        <v>50</v>
      </c>
      <c r="AA101" s="76" t="str">
        <f t="shared" si="335"/>
        <v>MAY</v>
      </c>
      <c r="AB101" s="77">
        <f t="shared" si="336"/>
        <v>2016</v>
      </c>
      <c r="AC101" s="92" t="s">
        <v>159</v>
      </c>
    </row>
    <row r="102" spans="1:31" ht="15.6" x14ac:dyDescent="0.3">
      <c r="A102" s="61">
        <v>2016</v>
      </c>
      <c r="B102" s="61" t="s">
        <v>20</v>
      </c>
      <c r="C102" s="90">
        <v>9020</v>
      </c>
      <c r="D102" s="62">
        <f t="shared" si="346"/>
        <v>-2.3703864054551358E-2</v>
      </c>
      <c r="E102" s="63">
        <f t="shared" si="352"/>
        <v>39980</v>
      </c>
      <c r="F102" s="62">
        <f t="shared" si="347"/>
        <v>-6.7456615040119419E-2</v>
      </c>
      <c r="G102" s="63">
        <f t="shared" si="354"/>
        <v>124064</v>
      </c>
      <c r="H102" s="62">
        <f t="shared" si="348"/>
        <v>-2.3633201381948105E-2</v>
      </c>
      <c r="I102" s="68">
        <v>8968</v>
      </c>
      <c r="J102" s="62">
        <f t="shared" si="349"/>
        <v>-2.2561307901907357E-2</v>
      </c>
      <c r="K102" s="63">
        <f t="shared" si="353"/>
        <v>40173</v>
      </c>
      <c r="L102" s="62">
        <f t="shared" ref="L102:L107" si="356">+(K102-K114)/K114</f>
        <v>-3.4650967199327164E-2</v>
      </c>
      <c r="M102" s="63">
        <f t="shared" si="355"/>
        <v>124337</v>
      </c>
      <c r="N102" s="62">
        <f t="shared" si="350"/>
        <v>-1.750268664264492E-2</v>
      </c>
      <c r="O102" s="78">
        <v>0</v>
      </c>
      <c r="P102" s="75">
        <v>555.70000000000005</v>
      </c>
      <c r="Q102" s="128">
        <f t="shared" ca="1" si="8"/>
        <v>255.55</v>
      </c>
      <c r="R102" s="59">
        <f t="shared" ca="1" si="351"/>
        <v>-52</v>
      </c>
      <c r="S102" s="67">
        <v>0</v>
      </c>
      <c r="T102" s="58">
        <v>0</v>
      </c>
      <c r="U102" s="48">
        <v>16963</v>
      </c>
      <c r="V102" s="120">
        <f t="shared" ref="V102:V165" si="357">+(U102-U114)/U114</f>
        <v>3.0872075357034335E-2</v>
      </c>
      <c r="W102" s="71">
        <v>4</v>
      </c>
      <c r="X102" s="82">
        <v>20</v>
      </c>
      <c r="Y102" s="71">
        <v>26</v>
      </c>
      <c r="Z102" s="71">
        <v>20</v>
      </c>
      <c r="AA102" s="76" t="str">
        <f t="shared" si="335"/>
        <v>APR</v>
      </c>
      <c r="AB102" s="77">
        <f t="shared" si="336"/>
        <v>2016</v>
      </c>
      <c r="AC102" s="92" t="s">
        <v>157</v>
      </c>
    </row>
    <row r="103" spans="1:31" ht="15.6" x14ac:dyDescent="0.3">
      <c r="A103" s="61">
        <v>2016</v>
      </c>
      <c r="B103" s="61" t="s">
        <v>18</v>
      </c>
      <c r="C103" s="90">
        <v>9819</v>
      </c>
      <c r="D103" s="62">
        <f t="shared" si="346"/>
        <v>-9.6605023461219977E-2</v>
      </c>
      <c r="E103" s="63">
        <f t="shared" si="352"/>
        <v>30960</v>
      </c>
      <c r="F103" s="62">
        <f t="shared" si="347"/>
        <v>-7.9475515119079479E-2</v>
      </c>
      <c r="G103" s="63">
        <f t="shared" si="354"/>
        <v>124283</v>
      </c>
      <c r="H103" s="62">
        <f t="shared" si="348"/>
        <v>-2.3546511627906976E-2</v>
      </c>
      <c r="I103" s="68">
        <v>10081</v>
      </c>
      <c r="J103" s="62">
        <f t="shared" si="349"/>
        <v>-4.8423636020388898E-2</v>
      </c>
      <c r="K103" s="63">
        <f t="shared" si="353"/>
        <v>31205</v>
      </c>
      <c r="L103" s="62">
        <f t="shared" si="356"/>
        <v>-3.8070283600493221E-2</v>
      </c>
      <c r="M103" s="63">
        <f t="shared" si="355"/>
        <v>124544</v>
      </c>
      <c r="N103" s="62">
        <f t="shared" si="350"/>
        <v>-1.7404339250493096E-2</v>
      </c>
      <c r="O103" s="78">
        <v>0</v>
      </c>
      <c r="P103" s="75">
        <v>730.7</v>
      </c>
      <c r="Q103" s="128">
        <f t="shared" ca="1" si="8"/>
        <v>255.55</v>
      </c>
      <c r="R103" s="59">
        <f t="shared" ca="1" si="351"/>
        <v>262</v>
      </c>
      <c r="S103" s="67">
        <v>0</v>
      </c>
      <c r="T103" s="58">
        <v>0</v>
      </c>
      <c r="U103" s="48">
        <v>17341</v>
      </c>
      <c r="V103" s="120">
        <f t="shared" si="357"/>
        <v>-7.9955432937181659E-2</v>
      </c>
      <c r="W103" s="71">
        <v>3</v>
      </c>
      <c r="X103" s="82">
        <v>19</v>
      </c>
      <c r="Y103" s="71">
        <v>29</v>
      </c>
      <c r="Z103" s="71">
        <v>1</v>
      </c>
      <c r="AA103" s="76" t="str">
        <f t="shared" si="335"/>
        <v>MAR</v>
      </c>
      <c r="AB103" s="77">
        <f t="shared" si="336"/>
        <v>2016</v>
      </c>
      <c r="AC103" s="92" t="s">
        <v>158</v>
      </c>
    </row>
    <row r="104" spans="1:31" ht="15.6" x14ac:dyDescent="0.3">
      <c r="A104" s="61">
        <v>2016</v>
      </c>
      <c r="B104" s="61" t="s">
        <v>14</v>
      </c>
      <c r="C104" s="90">
        <v>10126</v>
      </c>
      <c r="D104" s="62">
        <f t="shared" ref="D104:D109" si="358">+(C104-C116)/C116</f>
        <v>-8.2124728063814365E-2</v>
      </c>
      <c r="E104" s="63">
        <f t="shared" si="352"/>
        <v>21141</v>
      </c>
      <c r="F104" s="62">
        <f t="shared" ref="F104:F109" si="359">+(E104-E116)/E116</f>
        <v>-7.1296784396415389E-2</v>
      </c>
      <c r="G104" s="63">
        <f t="shared" si="354"/>
        <v>125333</v>
      </c>
      <c r="H104" s="62">
        <f t="shared" ref="H104:H109" si="360">+(G104-G116)/G116</f>
        <v>-1.6598089893635339E-2</v>
      </c>
      <c r="I104" s="68">
        <v>9885</v>
      </c>
      <c r="J104" s="62">
        <f t="shared" ref="J104:J109" si="361">+(I104-I116)/I116</f>
        <v>-4.428115633761965E-2</v>
      </c>
      <c r="K104" s="63">
        <f t="shared" si="353"/>
        <v>21124</v>
      </c>
      <c r="L104" s="62">
        <f t="shared" si="356"/>
        <v>-3.3049528517806466E-2</v>
      </c>
      <c r="M104" s="63">
        <f t="shared" si="355"/>
        <v>125057</v>
      </c>
      <c r="N104" s="62">
        <f t="shared" ref="N104:N109" si="362">+(M104-M116)/M116</f>
        <v>-1.4616427130610187E-2</v>
      </c>
      <c r="O104" s="78">
        <v>0</v>
      </c>
      <c r="P104" s="75">
        <v>962.5</v>
      </c>
      <c r="Q104" s="128">
        <f t="shared" ca="1" si="8"/>
        <v>255.55</v>
      </c>
      <c r="R104" s="59">
        <f t="shared" ref="R104:R110" ca="1" si="363">+Q104-S104-T104</f>
        <v>179</v>
      </c>
      <c r="S104" s="67">
        <v>-44</v>
      </c>
      <c r="T104" s="58">
        <v>-376</v>
      </c>
      <c r="U104" s="48">
        <v>19562</v>
      </c>
      <c r="V104" s="120">
        <f t="shared" si="357"/>
        <v>-2.7153371792321464E-2</v>
      </c>
      <c r="W104" s="71">
        <v>15</v>
      </c>
      <c r="X104" s="82">
        <v>18</v>
      </c>
      <c r="Y104" s="71">
        <v>18</v>
      </c>
      <c r="Z104" s="71">
        <v>7</v>
      </c>
      <c r="AA104" s="76" t="str">
        <f t="shared" si="335"/>
        <v>FEB</v>
      </c>
      <c r="AB104" s="77">
        <f t="shared" si="336"/>
        <v>2016</v>
      </c>
      <c r="AC104" s="92" t="s">
        <v>152</v>
      </c>
      <c r="AD104" s="86" t="s">
        <v>149</v>
      </c>
    </row>
    <row r="105" spans="1:31" ht="15.6" x14ac:dyDescent="0.3">
      <c r="A105" s="61">
        <v>2016</v>
      </c>
      <c r="B105" s="61" t="s">
        <v>11</v>
      </c>
      <c r="C105" s="90">
        <v>11015</v>
      </c>
      <c r="D105" s="62">
        <f t="shared" si="358"/>
        <v>-6.1114899420388683E-2</v>
      </c>
      <c r="E105" s="63">
        <f>C105</f>
        <v>11015</v>
      </c>
      <c r="F105" s="62">
        <f t="shared" si="359"/>
        <v>-6.1114899420388683E-2</v>
      </c>
      <c r="G105" s="63">
        <f t="shared" si="354"/>
        <v>126239</v>
      </c>
      <c r="H105" s="62">
        <f t="shared" si="360"/>
        <v>-5.0896561290240316E-3</v>
      </c>
      <c r="I105" s="68">
        <v>11239</v>
      </c>
      <c r="J105" s="62">
        <f t="shared" si="361"/>
        <v>-2.2950534643136573E-2</v>
      </c>
      <c r="K105" s="63">
        <f>I105</f>
        <v>11239</v>
      </c>
      <c r="L105" s="62">
        <f t="shared" si="356"/>
        <v>-2.2950534643136573E-2</v>
      </c>
      <c r="M105" s="63">
        <f t="shared" si="355"/>
        <v>125515</v>
      </c>
      <c r="N105" s="62">
        <f t="shared" si="362"/>
        <v>-1.043062804522304E-2</v>
      </c>
      <c r="O105" s="78">
        <v>0</v>
      </c>
      <c r="P105" s="75">
        <v>1091.5999999999999</v>
      </c>
      <c r="Q105" s="128">
        <f t="shared" ca="1" si="8"/>
        <v>255.55</v>
      </c>
      <c r="R105" s="59">
        <f t="shared" ca="1" si="363"/>
        <v>268</v>
      </c>
      <c r="S105" s="67">
        <v>-44</v>
      </c>
      <c r="T105" s="58">
        <v>0</v>
      </c>
      <c r="U105" s="48">
        <v>19451</v>
      </c>
      <c r="V105" s="120">
        <f t="shared" si="357"/>
        <v>-5.4996842054122336E-2</v>
      </c>
      <c r="W105" s="71">
        <v>19</v>
      </c>
      <c r="X105" s="82">
        <v>19</v>
      </c>
      <c r="Y105" s="71">
        <v>21</v>
      </c>
      <c r="Z105" s="71">
        <v>5</v>
      </c>
      <c r="AA105" s="76" t="str">
        <f t="shared" si="335"/>
        <v>JAN</v>
      </c>
      <c r="AB105" s="77">
        <f t="shared" si="336"/>
        <v>2016</v>
      </c>
      <c r="AC105" s="92" t="s">
        <v>151</v>
      </c>
      <c r="AD105" s="86"/>
    </row>
    <row r="106" spans="1:31" ht="15.6" x14ac:dyDescent="0.3">
      <c r="A106" s="61">
        <v>2015</v>
      </c>
      <c r="B106" s="61" t="s">
        <v>34</v>
      </c>
      <c r="C106" s="90">
        <v>10188</v>
      </c>
      <c r="D106" s="62">
        <f t="shared" si="358"/>
        <v>-6.9164001827318411E-2</v>
      </c>
      <c r="E106" s="63">
        <f>+E107+C106</f>
        <v>126956</v>
      </c>
      <c r="F106" s="62">
        <f t="shared" si="359"/>
        <v>-1.720466633326751E-3</v>
      </c>
      <c r="G106" s="63">
        <f t="shared" ref="G106:G111" si="364">SUM(C106:C117)</f>
        <v>126956</v>
      </c>
      <c r="H106" s="62">
        <f t="shared" si="360"/>
        <v>-1.7204666333266369E-3</v>
      </c>
      <c r="I106" s="68">
        <v>10824</v>
      </c>
      <c r="J106" s="62">
        <f t="shared" si="361"/>
        <v>-2.4864864864864864E-2</v>
      </c>
      <c r="K106" s="63">
        <f>+K107+I106</f>
        <v>125779</v>
      </c>
      <c r="L106" s="62">
        <f t="shared" si="356"/>
        <v>-1.0502383687084034E-2</v>
      </c>
      <c r="M106" s="63">
        <f t="shared" ref="M106:M111" si="365">SUM(I106:I117)</f>
        <v>125779</v>
      </c>
      <c r="N106" s="62">
        <f t="shared" si="362"/>
        <v>-1.0502383687084034E-2</v>
      </c>
      <c r="O106" s="78">
        <v>0</v>
      </c>
      <c r="P106" s="75">
        <v>693.8</v>
      </c>
      <c r="Q106" s="128">
        <f t="shared" ca="1" si="8"/>
        <v>255.55</v>
      </c>
      <c r="R106" s="59">
        <f t="shared" ca="1" si="363"/>
        <v>680</v>
      </c>
      <c r="S106" s="67">
        <v>-44</v>
      </c>
      <c r="T106" s="58">
        <v>0</v>
      </c>
      <c r="U106" s="48">
        <v>18207</v>
      </c>
      <c r="V106" s="120">
        <f t="shared" si="357"/>
        <v>-8.2447210603235399E-2</v>
      </c>
      <c r="W106" s="71">
        <v>29</v>
      </c>
      <c r="X106" s="82">
        <v>18</v>
      </c>
      <c r="Y106" s="71">
        <v>29</v>
      </c>
      <c r="Z106" s="71">
        <v>27</v>
      </c>
      <c r="AA106" s="76" t="str">
        <f t="shared" si="335"/>
        <v>DEC</v>
      </c>
      <c r="AB106" s="77">
        <f t="shared" si="336"/>
        <v>2015</v>
      </c>
      <c r="AC106" s="84" t="s">
        <v>156</v>
      </c>
      <c r="AD106" s="88"/>
    </row>
    <row r="107" spans="1:31" ht="15.6" x14ac:dyDescent="0.3">
      <c r="A107" s="61">
        <v>2015</v>
      </c>
      <c r="B107" s="61" t="s">
        <v>33</v>
      </c>
      <c r="C107" s="90">
        <v>9448</v>
      </c>
      <c r="D107" s="62">
        <f t="shared" si="358"/>
        <v>-5.21669341894061E-2</v>
      </c>
      <c r="E107" s="63">
        <f>+E108+C107</f>
        <v>116768</v>
      </c>
      <c r="F107" s="62">
        <f t="shared" si="359"/>
        <v>4.6304820278448133E-3</v>
      </c>
      <c r="G107" s="63">
        <f t="shared" si="364"/>
        <v>127713</v>
      </c>
      <c r="H107" s="62">
        <f t="shared" si="360"/>
        <v>-1.3152764664149135E-4</v>
      </c>
      <c r="I107" s="68">
        <v>9578</v>
      </c>
      <c r="J107" s="62">
        <f t="shared" si="361"/>
        <v>-3.5253827558420631E-2</v>
      </c>
      <c r="K107" s="63">
        <f>+K108+I107</f>
        <v>114955</v>
      </c>
      <c r="L107" s="62">
        <f t="shared" si="356"/>
        <v>-9.1282086644715286E-3</v>
      </c>
      <c r="M107" s="63">
        <f t="shared" si="365"/>
        <v>126055</v>
      </c>
      <c r="N107" s="62">
        <f t="shared" si="362"/>
        <v>-1.0339792105015231E-2</v>
      </c>
      <c r="O107" s="78">
        <v>0</v>
      </c>
      <c r="P107" s="75">
        <v>563.4</v>
      </c>
      <c r="Q107" s="128">
        <f t="shared" ref="Q107:Q170" ca="1" si="366">R107+S107+T107</f>
        <v>255.55</v>
      </c>
      <c r="R107" s="59">
        <f t="shared" ca="1" si="363"/>
        <v>130</v>
      </c>
      <c r="S107" s="67">
        <v>0</v>
      </c>
      <c r="T107" s="58">
        <v>0</v>
      </c>
      <c r="U107" s="48">
        <v>17692</v>
      </c>
      <c r="V107" s="120">
        <f t="shared" si="357"/>
        <v>-3.6855571887419024E-2</v>
      </c>
      <c r="W107" s="71">
        <v>30</v>
      </c>
      <c r="X107" s="82">
        <v>18</v>
      </c>
      <c r="Y107" s="71">
        <v>35</v>
      </c>
      <c r="Z107" s="71">
        <v>23</v>
      </c>
      <c r="AA107" s="76" t="str">
        <f t="shared" si="335"/>
        <v>NOV</v>
      </c>
      <c r="AB107" s="77">
        <f t="shared" si="336"/>
        <v>2015</v>
      </c>
      <c r="AC107" s="84" t="s">
        <v>148</v>
      </c>
      <c r="AD107" s="88"/>
    </row>
    <row r="108" spans="1:31" ht="15.6" x14ac:dyDescent="0.3">
      <c r="A108" s="61">
        <v>2015</v>
      </c>
      <c r="B108" s="61" t="s">
        <v>32</v>
      </c>
      <c r="C108" s="90">
        <v>9495</v>
      </c>
      <c r="D108" s="62">
        <f t="shared" si="358"/>
        <v>-2.2142121524201853E-2</v>
      </c>
      <c r="E108" s="63">
        <f>+E109+C108</f>
        <v>107320</v>
      </c>
      <c r="F108" s="62">
        <f t="shared" si="359"/>
        <v>9.9584234409731166E-3</v>
      </c>
      <c r="G108" s="63">
        <f t="shared" si="364"/>
        <v>128233</v>
      </c>
      <c r="H108" s="62">
        <f t="shared" si="360"/>
        <v>2.5738093786112038E-3</v>
      </c>
      <c r="I108" s="68">
        <v>9476</v>
      </c>
      <c r="J108" s="62">
        <f t="shared" si="361"/>
        <v>-1.6604400166044003E-2</v>
      </c>
      <c r="K108" s="63">
        <f>+K109+I108</f>
        <v>105377</v>
      </c>
      <c r="L108" s="62">
        <f t="shared" ref="L108:L113" si="367">+(K108-K120)/K120</f>
        <v>-6.6832569801858867E-3</v>
      </c>
      <c r="M108" s="63">
        <f t="shared" si="365"/>
        <v>126405</v>
      </c>
      <c r="N108" s="62">
        <f t="shared" si="362"/>
        <v>-8.5571312041162074E-3</v>
      </c>
      <c r="O108" s="78">
        <v>0</v>
      </c>
      <c r="P108" s="75">
        <v>418.4</v>
      </c>
      <c r="Q108" s="128">
        <f t="shared" ca="1" si="366"/>
        <v>255.55</v>
      </c>
      <c r="R108" s="59">
        <f t="shared" ca="1" si="363"/>
        <v>-19</v>
      </c>
      <c r="S108" s="67">
        <v>0</v>
      </c>
      <c r="T108" s="58">
        <v>0</v>
      </c>
      <c r="U108" s="48">
        <v>16247</v>
      </c>
      <c r="V108" s="120">
        <f t="shared" si="357"/>
        <v>-4.7264410954084325E-2</v>
      </c>
      <c r="W108" s="71">
        <v>28</v>
      </c>
      <c r="X108" s="82">
        <v>19</v>
      </c>
      <c r="Y108" s="71">
        <v>53</v>
      </c>
      <c r="Z108" s="71">
        <v>50</v>
      </c>
      <c r="AA108" s="76" t="str">
        <f t="shared" si="335"/>
        <v>OCT</v>
      </c>
      <c r="AB108" s="77">
        <f t="shared" si="336"/>
        <v>2015</v>
      </c>
      <c r="AC108" s="84" t="s">
        <v>147</v>
      </c>
      <c r="AD108" s="88"/>
    </row>
    <row r="109" spans="1:31" ht="15.6" x14ac:dyDescent="0.3">
      <c r="A109" s="61">
        <v>2015</v>
      </c>
      <c r="B109" s="61" t="s">
        <v>31</v>
      </c>
      <c r="C109" s="90">
        <v>10735</v>
      </c>
      <c r="D109" s="62">
        <f t="shared" si="358"/>
        <v>4.8749511527940603E-2</v>
      </c>
      <c r="E109" s="63">
        <f>+E110+C109</f>
        <v>97825</v>
      </c>
      <c r="F109" s="62">
        <f t="shared" si="359"/>
        <v>1.3186703924732601E-2</v>
      </c>
      <c r="G109" s="63">
        <f t="shared" si="364"/>
        <v>128448</v>
      </c>
      <c r="H109" s="62">
        <f t="shared" si="360"/>
        <v>3.023563807191675E-3</v>
      </c>
      <c r="I109" s="68">
        <v>10263</v>
      </c>
      <c r="J109" s="62">
        <f t="shared" si="361"/>
        <v>2.7738834368115362E-2</v>
      </c>
      <c r="K109" s="63">
        <f>+K110+I109</f>
        <v>95901</v>
      </c>
      <c r="L109" s="62">
        <f t="shared" si="367"/>
        <v>-5.692068429237947E-3</v>
      </c>
      <c r="M109" s="63">
        <f t="shared" si="365"/>
        <v>126565</v>
      </c>
      <c r="N109" s="62">
        <f t="shared" si="362"/>
        <v>-8.7793493413530072E-3</v>
      </c>
      <c r="O109" s="78">
        <v>60</v>
      </c>
      <c r="P109" s="75">
        <v>43.9</v>
      </c>
      <c r="Q109" s="128">
        <f t="shared" ca="1" si="366"/>
        <v>255.55</v>
      </c>
      <c r="R109" s="59">
        <f t="shared" ca="1" si="363"/>
        <v>-428</v>
      </c>
      <c r="S109" s="67">
        <v>-44</v>
      </c>
      <c r="T109" s="58">
        <v>0</v>
      </c>
      <c r="U109" s="48">
        <v>24368</v>
      </c>
      <c r="V109" s="120">
        <f t="shared" si="357"/>
        <v>2.7535315201349359E-2</v>
      </c>
      <c r="W109" s="71">
        <v>8</v>
      </c>
      <c r="X109" s="82">
        <v>16</v>
      </c>
      <c r="Y109" s="71">
        <v>91</v>
      </c>
      <c r="Z109" s="71">
        <v>65</v>
      </c>
      <c r="AA109" s="76" t="str">
        <f t="shared" si="335"/>
        <v>SEP</v>
      </c>
      <c r="AB109" s="77">
        <f t="shared" si="336"/>
        <v>2015</v>
      </c>
      <c r="AC109" s="84" t="s">
        <v>147</v>
      </c>
      <c r="AD109" s="88"/>
    </row>
    <row r="110" spans="1:31" ht="15.6" x14ac:dyDescent="0.3">
      <c r="A110" s="61">
        <v>2015</v>
      </c>
      <c r="B110" s="61" t="s">
        <v>29</v>
      </c>
      <c r="C110" s="90">
        <v>12229</v>
      </c>
      <c r="D110" s="62">
        <f t="shared" ref="D110:D115" si="368">+(C110-C122)/C122</f>
        <v>8.9055125122450798E-2</v>
      </c>
      <c r="E110" s="63">
        <f>+E111+C110</f>
        <v>87090</v>
      </c>
      <c r="F110" s="62">
        <f t="shared" ref="F110:F115" si="369">+(E110-E122)/E122</f>
        <v>8.9693891500744593E-3</v>
      </c>
      <c r="G110" s="63">
        <f t="shared" si="364"/>
        <v>127949</v>
      </c>
      <c r="H110" s="62">
        <f t="shared" ref="H110:H115" si="370">+(G110-G122)/G122</f>
        <v>4.8459155184950534E-5</v>
      </c>
      <c r="I110" s="68">
        <v>12083</v>
      </c>
      <c r="J110" s="62">
        <f t="shared" ref="J110:J115" si="371">+(I110-I122)/I122</f>
        <v>1.6916344049823263E-2</v>
      </c>
      <c r="K110" s="63">
        <f>+K111+I110</f>
        <v>85638</v>
      </c>
      <c r="L110" s="62">
        <f t="shared" si="367"/>
        <v>-9.5531088082901547E-3</v>
      </c>
      <c r="M110" s="63">
        <f t="shared" si="365"/>
        <v>126288</v>
      </c>
      <c r="N110" s="62">
        <f t="shared" ref="N110:N115" si="372">+(M110-M122)/M122</f>
        <v>-1.0948733612142287E-2</v>
      </c>
      <c r="O110" s="78">
        <v>114.6</v>
      </c>
      <c r="P110" s="75">
        <v>0</v>
      </c>
      <c r="Q110" s="128">
        <f t="shared" ca="1" si="366"/>
        <v>255.55</v>
      </c>
      <c r="R110" s="59">
        <f t="shared" ca="1" si="363"/>
        <v>-190</v>
      </c>
      <c r="S110" s="67">
        <v>44</v>
      </c>
      <c r="T110" s="58">
        <v>0</v>
      </c>
      <c r="U110" s="48">
        <v>24216</v>
      </c>
      <c r="V110" s="120">
        <f t="shared" si="357"/>
        <v>6.7066184894685826E-2</v>
      </c>
      <c r="W110" s="71">
        <v>18</v>
      </c>
      <c r="X110" s="82">
        <v>15</v>
      </c>
      <c r="Y110" s="71">
        <v>84</v>
      </c>
      <c r="Z110" s="71">
        <v>68</v>
      </c>
      <c r="AA110" s="76" t="str">
        <f t="shared" si="335"/>
        <v>AUG</v>
      </c>
      <c r="AB110" s="77">
        <f t="shared" si="336"/>
        <v>2015</v>
      </c>
      <c r="AC110" s="84" t="s">
        <v>147</v>
      </c>
      <c r="AD110" s="88"/>
    </row>
    <row r="111" spans="1:31" ht="15.6" x14ac:dyDescent="0.3">
      <c r="A111" s="61">
        <v>2015</v>
      </c>
      <c r="B111" s="61" t="s">
        <v>28</v>
      </c>
      <c r="C111" s="90">
        <v>12099</v>
      </c>
      <c r="D111" s="62">
        <f t="shared" si="368"/>
        <v>-1.1842535119242078E-2</v>
      </c>
      <c r="E111" s="63">
        <f t="shared" ref="E111:E116" si="373">+E112+C111</f>
        <v>74861</v>
      </c>
      <c r="F111" s="62">
        <f t="shared" si="369"/>
        <v>-3.0071863496646933E-3</v>
      </c>
      <c r="G111" s="63">
        <f t="shared" si="364"/>
        <v>126949</v>
      </c>
      <c r="H111" s="62">
        <f t="shared" si="370"/>
        <v>-1.0428196821496856E-2</v>
      </c>
      <c r="I111" s="68">
        <v>11970</v>
      </c>
      <c r="J111" s="62">
        <f t="shared" si="371"/>
        <v>-1.9415089702629638E-2</v>
      </c>
      <c r="K111" s="63">
        <f t="shared" ref="K111:K116" si="374">+K112+I111</f>
        <v>73555</v>
      </c>
      <c r="L111" s="62">
        <f t="shared" si="367"/>
        <v>-1.3770078571237028E-2</v>
      </c>
      <c r="M111" s="63">
        <f t="shared" si="365"/>
        <v>126087</v>
      </c>
      <c r="N111" s="62">
        <f t="shared" si="372"/>
        <v>-1.3025338353515823E-2</v>
      </c>
      <c r="O111" s="78">
        <v>119.1</v>
      </c>
      <c r="P111" s="75">
        <v>0</v>
      </c>
      <c r="Q111" s="128">
        <f t="shared" ca="1" si="366"/>
        <v>255.55</v>
      </c>
      <c r="R111" s="59">
        <f t="shared" ref="R111:R116" ca="1" si="375">+Q111-S111-T111</f>
        <v>-85</v>
      </c>
      <c r="S111" s="67">
        <v>-44</v>
      </c>
      <c r="T111" s="58">
        <v>0</v>
      </c>
      <c r="U111" s="48">
        <v>24437</v>
      </c>
      <c r="V111" s="120">
        <f t="shared" si="357"/>
        <v>-2.4546905044388985E-4</v>
      </c>
      <c r="W111" s="71">
        <v>20</v>
      </c>
      <c r="X111" s="82">
        <v>17</v>
      </c>
      <c r="Y111" s="71">
        <v>89</v>
      </c>
      <c r="Z111" s="71">
        <v>66</v>
      </c>
      <c r="AA111" s="76" t="str">
        <f t="shared" si="335"/>
        <v>JUL</v>
      </c>
      <c r="AB111" s="77">
        <f t="shared" si="336"/>
        <v>2015</v>
      </c>
      <c r="AC111" s="84" t="s">
        <v>146</v>
      </c>
      <c r="AD111" s="88"/>
    </row>
    <row r="112" spans="1:31" ht="15.6" x14ac:dyDescent="0.3">
      <c r="A112" s="61">
        <v>2015</v>
      </c>
      <c r="B112" s="61" t="s">
        <v>25</v>
      </c>
      <c r="C112" s="90">
        <v>10161</v>
      </c>
      <c r="D112" s="62">
        <f t="shared" si="368"/>
        <v>-2.2980769230769232E-2</v>
      </c>
      <c r="E112" s="63">
        <f t="shared" si="373"/>
        <v>62762</v>
      </c>
      <c r="F112" s="62">
        <f t="shared" si="369"/>
        <v>-1.2857479297549268E-3</v>
      </c>
      <c r="G112" s="63">
        <f t="shared" ref="G112:G117" si="376">SUM(C112:C123)</f>
        <v>127094</v>
      </c>
      <c r="H112" s="62">
        <f t="shared" si="370"/>
        <v>-2.0007895824465976E-2</v>
      </c>
      <c r="I112" s="68">
        <v>10456</v>
      </c>
      <c r="J112" s="62">
        <f t="shared" si="371"/>
        <v>-2.6896230805025595E-2</v>
      </c>
      <c r="K112" s="63">
        <f t="shared" si="374"/>
        <v>61585</v>
      </c>
      <c r="L112" s="62">
        <f t="shared" si="367"/>
        <v>-1.2665330661322645E-2</v>
      </c>
      <c r="M112" s="63">
        <f t="shared" ref="M112:M117" si="377">SUM(I112:I123)</f>
        <v>126324</v>
      </c>
      <c r="N112" s="62">
        <f t="shared" si="372"/>
        <v>-1.1935862338678138E-2</v>
      </c>
      <c r="O112" s="78">
        <v>26.2</v>
      </c>
      <c r="P112" s="75">
        <v>82.2</v>
      </c>
      <c r="Q112" s="128">
        <f t="shared" ca="1" si="366"/>
        <v>255.55</v>
      </c>
      <c r="R112" s="59">
        <f t="shared" ca="1" si="375"/>
        <v>295</v>
      </c>
      <c r="S112" s="67">
        <v>0</v>
      </c>
      <c r="T112" s="58">
        <v>0</v>
      </c>
      <c r="U112" s="48">
        <v>20923</v>
      </c>
      <c r="V112" s="120">
        <f t="shared" si="357"/>
        <v>-1.5990217749141701E-2</v>
      </c>
      <c r="W112" s="71">
        <v>23</v>
      </c>
      <c r="X112" s="82">
        <v>16</v>
      </c>
      <c r="Y112" s="71">
        <v>84</v>
      </c>
      <c r="Z112" s="71">
        <v>69</v>
      </c>
      <c r="AA112" s="76" t="str">
        <f t="shared" si="335"/>
        <v>JUN</v>
      </c>
      <c r="AB112" s="77">
        <f t="shared" si="336"/>
        <v>2015</v>
      </c>
      <c r="AC112" s="84" t="s">
        <v>145</v>
      </c>
      <c r="AD112" s="88"/>
    </row>
    <row r="113" spans="1:30" ht="15.6" x14ac:dyDescent="0.3">
      <c r="A113" s="61">
        <v>2015</v>
      </c>
      <c r="B113" s="61" t="s">
        <v>23</v>
      </c>
      <c r="C113" s="90">
        <v>9729</v>
      </c>
      <c r="D113" s="62">
        <f t="shared" si="368"/>
        <v>2.8109479023565465E-2</v>
      </c>
      <c r="E113" s="63">
        <f t="shared" si="373"/>
        <v>52601</v>
      </c>
      <c r="F113" s="62">
        <f t="shared" si="369"/>
        <v>3.0166200126613583E-3</v>
      </c>
      <c r="G113" s="63">
        <f t="shared" si="376"/>
        <v>127333</v>
      </c>
      <c r="H113" s="62">
        <f t="shared" si="370"/>
        <v>-2.2266280076908451E-2</v>
      </c>
      <c r="I113" s="68">
        <v>9514</v>
      </c>
      <c r="J113" s="62">
        <f t="shared" si="371"/>
        <v>6.4529778906167352E-3</v>
      </c>
      <c r="K113" s="63">
        <f t="shared" si="374"/>
        <v>51129</v>
      </c>
      <c r="L113" s="62">
        <f t="shared" si="367"/>
        <v>-9.7036606624055777E-3</v>
      </c>
      <c r="M113" s="63">
        <f t="shared" si="377"/>
        <v>126613</v>
      </c>
      <c r="N113" s="62">
        <f t="shared" si="372"/>
        <v>-1.0186372306826355E-2</v>
      </c>
      <c r="O113" s="78">
        <v>17.100000000000001</v>
      </c>
      <c r="P113" s="75">
        <v>114.7</v>
      </c>
      <c r="Q113" s="128">
        <f t="shared" ca="1" si="366"/>
        <v>255.55</v>
      </c>
      <c r="R113" s="59">
        <f t="shared" ca="1" si="375"/>
        <v>-215</v>
      </c>
      <c r="S113" s="67">
        <v>0</v>
      </c>
      <c r="T113" s="58">
        <v>0</v>
      </c>
      <c r="U113" s="48">
        <v>19544</v>
      </c>
      <c r="V113" s="120">
        <f t="shared" si="357"/>
        <v>0.20478362717297496</v>
      </c>
      <c r="W113" s="71">
        <v>27</v>
      </c>
      <c r="X113" s="82">
        <v>17</v>
      </c>
      <c r="Y113" s="71">
        <v>82</v>
      </c>
      <c r="Z113" s="71">
        <v>65</v>
      </c>
      <c r="AA113" s="76" t="str">
        <f t="shared" si="335"/>
        <v>MAY</v>
      </c>
      <c r="AB113" s="77">
        <f t="shared" si="336"/>
        <v>2015</v>
      </c>
      <c r="AC113" s="84" t="s">
        <v>144</v>
      </c>
      <c r="AD113" s="88"/>
    </row>
    <row r="114" spans="1:30" ht="15.6" x14ac:dyDescent="0.3">
      <c r="A114" s="61">
        <v>2015</v>
      </c>
      <c r="B114" s="61" t="s">
        <v>20</v>
      </c>
      <c r="C114" s="90">
        <v>9239</v>
      </c>
      <c r="D114" s="62">
        <f t="shared" si="368"/>
        <v>-2.2534913245873891E-2</v>
      </c>
      <c r="E114" s="63">
        <f t="shared" si="373"/>
        <v>42872</v>
      </c>
      <c r="F114" s="62">
        <f t="shared" si="369"/>
        <v>-2.5081549937413135E-3</v>
      </c>
      <c r="G114" s="63">
        <f t="shared" si="376"/>
        <v>127067</v>
      </c>
      <c r="H114" s="62">
        <f t="shared" si="370"/>
        <v>-2.7087825256039616E-2</v>
      </c>
      <c r="I114" s="68">
        <v>9175</v>
      </c>
      <c r="J114" s="62">
        <f t="shared" si="371"/>
        <v>-2.1124506561399765E-2</v>
      </c>
      <c r="K114" s="63">
        <f t="shared" si="374"/>
        <v>41615</v>
      </c>
      <c r="L114" s="62">
        <f t="shared" ref="L114:L119" si="378">+(K114-K126)/K126</f>
        <v>-1.3324797875619413E-2</v>
      </c>
      <c r="M114" s="63">
        <f t="shared" si="377"/>
        <v>126552</v>
      </c>
      <c r="N114" s="62">
        <f t="shared" si="372"/>
        <v>-1.23695731911938E-2</v>
      </c>
      <c r="O114" s="78">
        <v>0</v>
      </c>
      <c r="P114" s="75">
        <v>522.70000000000005</v>
      </c>
      <c r="Q114" s="128">
        <f t="shared" ca="1" si="366"/>
        <v>255.55</v>
      </c>
      <c r="R114" s="59">
        <f t="shared" ca="1" si="375"/>
        <v>-20</v>
      </c>
      <c r="S114" s="67">
        <v>-44</v>
      </c>
      <c r="T114" s="58">
        <v>0</v>
      </c>
      <c r="U114" s="48">
        <v>16455</v>
      </c>
      <c r="V114" s="120">
        <f t="shared" si="357"/>
        <v>2.7730934982199737E-2</v>
      </c>
      <c r="W114" s="71">
        <v>9</v>
      </c>
      <c r="X114" s="82">
        <v>20</v>
      </c>
      <c r="Y114" s="71">
        <v>36</v>
      </c>
      <c r="Z114" s="71">
        <v>33</v>
      </c>
      <c r="AA114" s="76" t="str">
        <f t="shared" si="335"/>
        <v>APR</v>
      </c>
      <c r="AB114" s="77">
        <f t="shared" si="336"/>
        <v>2015</v>
      </c>
      <c r="AC114" s="84" t="s">
        <v>143</v>
      </c>
      <c r="AD114" s="88"/>
    </row>
    <row r="115" spans="1:30" ht="15.6" x14ac:dyDescent="0.3">
      <c r="A115" s="61">
        <v>2015</v>
      </c>
      <c r="B115" s="61" t="s">
        <v>18</v>
      </c>
      <c r="C115" s="90">
        <v>10869</v>
      </c>
      <c r="D115" s="62">
        <f t="shared" si="368"/>
        <v>-1.5257216373421244E-2</v>
      </c>
      <c r="E115" s="63">
        <f t="shared" si="373"/>
        <v>33633</v>
      </c>
      <c r="F115" s="62">
        <f t="shared" si="369"/>
        <v>3.1376946891832173E-3</v>
      </c>
      <c r="G115" s="63">
        <f t="shared" si="376"/>
        <v>127280</v>
      </c>
      <c r="H115" s="62">
        <f t="shared" si="370"/>
        <v>-2.5307692778945196E-2</v>
      </c>
      <c r="I115" s="68">
        <v>10594</v>
      </c>
      <c r="J115" s="62">
        <f t="shared" si="371"/>
        <v>-1.5061361100780959E-2</v>
      </c>
      <c r="K115" s="63">
        <f t="shared" si="374"/>
        <v>32440</v>
      </c>
      <c r="L115" s="62">
        <f t="shared" si="378"/>
        <v>-1.1096207779539081E-2</v>
      </c>
      <c r="M115" s="63">
        <f t="shared" si="377"/>
        <v>126750</v>
      </c>
      <c r="N115" s="62">
        <f t="shared" si="372"/>
        <v>-1.0415040129914744E-2</v>
      </c>
      <c r="O115" s="78">
        <v>0</v>
      </c>
      <c r="P115" s="75">
        <v>1029.7</v>
      </c>
      <c r="Q115" s="128">
        <f t="shared" ca="1" si="366"/>
        <v>255.55</v>
      </c>
      <c r="R115" s="59">
        <f t="shared" ca="1" si="375"/>
        <v>-275</v>
      </c>
      <c r="S115" s="67">
        <v>0</v>
      </c>
      <c r="T115" s="58">
        <v>0</v>
      </c>
      <c r="U115" s="48">
        <v>18848</v>
      </c>
      <c r="V115" s="120">
        <f t="shared" si="357"/>
        <v>-4.3054427294882208E-2</v>
      </c>
      <c r="W115" s="71">
        <v>5</v>
      </c>
      <c r="X115" s="82">
        <v>19</v>
      </c>
      <c r="Y115" s="71">
        <v>22</v>
      </c>
      <c r="Z115" s="71">
        <v>3</v>
      </c>
      <c r="AA115" s="76" t="str">
        <f t="shared" si="335"/>
        <v>MAR</v>
      </c>
      <c r="AB115" s="77">
        <f t="shared" si="336"/>
        <v>2015</v>
      </c>
      <c r="AC115" s="84" t="s">
        <v>142</v>
      </c>
      <c r="AD115" s="88"/>
    </row>
    <row r="116" spans="1:30" ht="15.6" x14ac:dyDescent="0.3">
      <c r="A116" s="61">
        <v>2015</v>
      </c>
      <c r="B116" s="61" t="s">
        <v>14</v>
      </c>
      <c r="C116" s="90">
        <v>11032</v>
      </c>
      <c r="D116" s="62">
        <f t="shared" ref="D116:D121" si="379">+(C116-C128)/C128</f>
        <v>5.3838217874746894E-2</v>
      </c>
      <c r="E116" s="63">
        <f t="shared" si="373"/>
        <v>22764</v>
      </c>
      <c r="F116" s="62">
        <f t="shared" ref="F116:F121" si="380">+(E116-E128)/E128</f>
        <v>1.2165190481271944E-2</v>
      </c>
      <c r="G116" s="63">
        <f t="shared" si="376"/>
        <v>127448.4</v>
      </c>
      <c r="H116" s="62">
        <f t="shared" ref="H116:H121" si="381">+(G116-G128)/G128</f>
        <v>-2.0647725369115553E-2</v>
      </c>
      <c r="I116" s="68">
        <v>10343</v>
      </c>
      <c r="J116" s="62">
        <f t="shared" ref="J116:J121" si="382">+(I116-I128)/I128</f>
        <v>7.2061544454182494E-3</v>
      </c>
      <c r="K116" s="63">
        <f t="shared" si="374"/>
        <v>21846</v>
      </c>
      <c r="L116" s="62">
        <f t="shared" si="378"/>
        <v>-9.1618287373004346E-3</v>
      </c>
      <c r="M116" s="63">
        <f t="shared" si="377"/>
        <v>126912</v>
      </c>
      <c r="N116" s="62">
        <f t="shared" ref="N116:N121" si="383">+(M116-M128)/M128</f>
        <v>-8.2443129869419467E-3</v>
      </c>
      <c r="O116" s="78">
        <v>0</v>
      </c>
      <c r="P116" s="75">
        <v>1345.8</v>
      </c>
      <c r="Q116" s="128">
        <f t="shared" ca="1" si="366"/>
        <v>255.55</v>
      </c>
      <c r="R116" s="59">
        <f t="shared" ca="1" si="375"/>
        <v>-689</v>
      </c>
      <c r="S116" s="67">
        <v>0</v>
      </c>
      <c r="T116" s="58">
        <v>0</v>
      </c>
      <c r="U116" s="48">
        <v>20108</v>
      </c>
      <c r="V116" s="120">
        <f t="shared" si="357"/>
        <v>2.3099623486313219E-2</v>
      </c>
      <c r="W116" s="71">
        <v>16</v>
      </c>
      <c r="X116" s="82">
        <v>19</v>
      </c>
      <c r="Y116" s="71">
        <v>13</v>
      </c>
      <c r="Z116" s="71">
        <v>-10</v>
      </c>
      <c r="AA116" s="76" t="str">
        <f t="shared" si="335"/>
        <v>FEB</v>
      </c>
      <c r="AB116" s="77">
        <f t="shared" si="336"/>
        <v>2015</v>
      </c>
      <c r="AC116" s="84" t="s">
        <v>141</v>
      </c>
      <c r="AD116" s="88"/>
    </row>
    <row r="117" spans="1:30" ht="15.6" x14ac:dyDescent="0.3">
      <c r="A117" s="61">
        <v>2015</v>
      </c>
      <c r="B117" s="61" t="s">
        <v>11</v>
      </c>
      <c r="C117" s="90">
        <v>11732</v>
      </c>
      <c r="D117" s="62">
        <f t="shared" si="379"/>
        <v>-2.4122442189319582E-2</v>
      </c>
      <c r="E117" s="63">
        <f>C117</f>
        <v>11732</v>
      </c>
      <c r="F117" s="62">
        <f t="shared" si="380"/>
        <v>-2.4122442189319582E-2</v>
      </c>
      <c r="G117" s="63">
        <f t="shared" si="376"/>
        <v>126884.79999999999</v>
      </c>
      <c r="H117" s="62">
        <f t="shared" si="381"/>
        <v>-2.3144020755864622E-2</v>
      </c>
      <c r="I117" s="68">
        <v>11503</v>
      </c>
      <c r="J117" s="62">
        <f t="shared" si="382"/>
        <v>-2.3431530690211394E-2</v>
      </c>
      <c r="K117" s="63">
        <f>I117</f>
        <v>11503</v>
      </c>
      <c r="L117" s="62">
        <f t="shared" si="378"/>
        <v>-2.3431530690211394E-2</v>
      </c>
      <c r="M117" s="63">
        <f t="shared" si="377"/>
        <v>126838</v>
      </c>
      <c r="N117" s="62">
        <f t="shared" si="383"/>
        <v>-8.4739137912165224E-3</v>
      </c>
      <c r="O117" s="78">
        <v>0</v>
      </c>
      <c r="P117" s="75">
        <v>1285.2</v>
      </c>
      <c r="Q117" s="128">
        <f t="shared" ca="1" si="366"/>
        <v>255.55</v>
      </c>
      <c r="R117" s="59">
        <f t="shared" ref="R117:R122" ca="1" si="384">+Q117-S117-T117</f>
        <v>-229</v>
      </c>
      <c r="S117" s="67">
        <v>0</v>
      </c>
      <c r="T117" s="58">
        <v>0</v>
      </c>
      <c r="U117" s="48">
        <v>20583</v>
      </c>
      <c r="V117" s="120">
        <f t="shared" si="357"/>
        <v>-3.5202024936720727E-2</v>
      </c>
      <c r="W117" s="71">
        <v>8</v>
      </c>
      <c r="X117" s="82">
        <v>18</v>
      </c>
      <c r="Y117" s="71">
        <v>19</v>
      </c>
      <c r="Z117" s="71">
        <v>-2</v>
      </c>
      <c r="AA117" s="76" t="str">
        <f t="shared" si="335"/>
        <v>JAN</v>
      </c>
      <c r="AB117" s="77">
        <f t="shared" si="336"/>
        <v>2015</v>
      </c>
      <c r="AC117" s="84" t="s">
        <v>140</v>
      </c>
      <c r="AD117" s="88"/>
    </row>
    <row r="118" spans="1:30" ht="15.6" x14ac:dyDescent="0.3">
      <c r="A118" s="61">
        <v>2014</v>
      </c>
      <c r="B118" s="61" t="s">
        <v>34</v>
      </c>
      <c r="C118" s="81">
        <v>10945</v>
      </c>
      <c r="D118" s="62">
        <f t="shared" si="379"/>
        <v>-4.8260869565217392E-2</v>
      </c>
      <c r="E118" s="63">
        <f>+E119+C118</f>
        <v>127174.8</v>
      </c>
      <c r="F118" s="62">
        <f t="shared" si="380"/>
        <v>-1.7021572613370204E-2</v>
      </c>
      <c r="G118" s="63">
        <f t="shared" ref="G118:G123" si="385">SUM(C118:C129)</f>
        <v>127174.79999999999</v>
      </c>
      <c r="H118" s="62">
        <f t="shared" si="381"/>
        <v>-1.7021572613370319E-2</v>
      </c>
      <c r="I118" s="68">
        <v>11100</v>
      </c>
      <c r="J118" s="62">
        <f t="shared" si="382"/>
        <v>-2.2715266772319071E-2</v>
      </c>
      <c r="K118" s="63">
        <f>+K119+I118</f>
        <v>127114</v>
      </c>
      <c r="L118" s="62">
        <f t="shared" si="378"/>
        <v>-5.0096278785791443E-3</v>
      </c>
      <c r="M118" s="63">
        <f t="shared" ref="M118:M123" si="386">SUM(I118:I129)</f>
        <v>127114</v>
      </c>
      <c r="N118" s="62">
        <f t="shared" si="383"/>
        <v>-5.0096278785791443E-3</v>
      </c>
      <c r="O118" s="78">
        <v>0</v>
      </c>
      <c r="P118" s="75">
        <v>920.9</v>
      </c>
      <c r="Q118" s="128">
        <f t="shared" ca="1" si="366"/>
        <v>255.55</v>
      </c>
      <c r="R118" s="59">
        <f t="shared" ca="1" si="384"/>
        <v>199</v>
      </c>
      <c r="S118" s="67">
        <v>-44</v>
      </c>
      <c r="T118" s="58">
        <v>0</v>
      </c>
      <c r="U118" s="48">
        <v>19843</v>
      </c>
      <c r="V118" s="120">
        <f t="shared" si="357"/>
        <v>-7.5047778865426754E-2</v>
      </c>
      <c r="W118" s="71">
        <v>8</v>
      </c>
      <c r="X118" s="82">
        <v>18</v>
      </c>
      <c r="Y118" s="71">
        <v>24</v>
      </c>
      <c r="Z118" s="71">
        <v>15</v>
      </c>
      <c r="AA118" s="76" t="str">
        <f t="shared" si="335"/>
        <v>DEC</v>
      </c>
      <c r="AB118" s="77">
        <v>2014</v>
      </c>
      <c r="AC118" s="84" t="s">
        <v>139</v>
      </c>
      <c r="AD118" s="88"/>
    </row>
    <row r="119" spans="1:30" ht="15.6" x14ac:dyDescent="0.3">
      <c r="A119" s="61">
        <v>2014</v>
      </c>
      <c r="B119" s="61" t="s">
        <v>33</v>
      </c>
      <c r="C119" s="81">
        <v>9968</v>
      </c>
      <c r="D119" s="62">
        <f t="shared" si="379"/>
        <v>-1.7156379412344706E-2</v>
      </c>
      <c r="E119" s="63">
        <f>+E120+C119</f>
        <v>116229.8</v>
      </c>
      <c r="F119" s="62">
        <f t="shared" si="380"/>
        <v>-1.3973888035833939E-2</v>
      </c>
      <c r="G119" s="63">
        <f t="shared" si="385"/>
        <v>127729.79999999999</v>
      </c>
      <c r="H119" s="62">
        <f t="shared" si="381"/>
        <v>-8.9630290569112907E-3</v>
      </c>
      <c r="I119" s="68">
        <v>9928</v>
      </c>
      <c r="J119" s="62">
        <f t="shared" si="382"/>
        <v>-1.2335853561480302E-2</v>
      </c>
      <c r="K119" s="63">
        <f>+K120+I119</f>
        <v>116014</v>
      </c>
      <c r="L119" s="62">
        <f t="shared" si="378"/>
        <v>-3.2818997216399188E-3</v>
      </c>
      <c r="M119" s="63">
        <f t="shared" si="386"/>
        <v>127372</v>
      </c>
      <c r="N119" s="62">
        <f t="shared" si="383"/>
        <v>-2.2325450229912971E-3</v>
      </c>
      <c r="O119" s="78">
        <v>0</v>
      </c>
      <c r="P119" s="75">
        <v>733.8</v>
      </c>
      <c r="Q119" s="128">
        <f t="shared" ca="1" si="366"/>
        <v>255.55</v>
      </c>
      <c r="R119" s="59">
        <f t="shared" ca="1" si="384"/>
        <v>-84</v>
      </c>
      <c r="S119" s="67">
        <v>44</v>
      </c>
      <c r="T119" s="58">
        <v>0</v>
      </c>
      <c r="U119" s="48">
        <v>18369</v>
      </c>
      <c r="V119" s="120">
        <f t="shared" si="357"/>
        <v>-3.6152796725784447E-2</v>
      </c>
      <c r="W119" s="71">
        <v>19</v>
      </c>
      <c r="X119" s="82">
        <v>18</v>
      </c>
      <c r="Y119" s="71">
        <v>31</v>
      </c>
      <c r="Z119" s="71">
        <v>6</v>
      </c>
      <c r="AA119" s="76" t="str">
        <f t="shared" si="335"/>
        <v>NOV</v>
      </c>
      <c r="AB119" s="77">
        <v>2014</v>
      </c>
      <c r="AC119" s="84" t="s">
        <v>138</v>
      </c>
      <c r="AD119" s="88"/>
    </row>
    <row r="120" spans="1:30" ht="15.6" x14ac:dyDescent="0.3">
      <c r="A120" s="61">
        <v>2014</v>
      </c>
      <c r="B120" s="61" t="s">
        <v>32</v>
      </c>
      <c r="C120" s="81">
        <v>9710</v>
      </c>
      <c r="D120" s="62">
        <f t="shared" si="379"/>
        <v>-1.591162460727678E-2</v>
      </c>
      <c r="E120" s="63">
        <f>+E121+C120</f>
        <v>106261.8</v>
      </c>
      <c r="F120" s="62">
        <f t="shared" si="380"/>
        <v>-1.3674293405114375E-2</v>
      </c>
      <c r="G120" s="63">
        <f t="shared" si="385"/>
        <v>127903.79999999999</v>
      </c>
      <c r="H120" s="62">
        <f t="shared" si="381"/>
        <v>-7.0737103598184341E-3</v>
      </c>
      <c r="I120" s="68">
        <v>9636</v>
      </c>
      <c r="J120" s="62">
        <f t="shared" si="382"/>
        <v>-1.9336454304905354E-2</v>
      </c>
      <c r="K120" s="63">
        <f>+K121+I120</f>
        <v>106086</v>
      </c>
      <c r="L120" s="62">
        <f t="shared" ref="L120:L125" si="387">+(K120-K132)/K132</f>
        <v>-2.4260889189799142E-3</v>
      </c>
      <c r="M120" s="63">
        <f t="shared" si="386"/>
        <v>127496</v>
      </c>
      <c r="N120" s="62">
        <f t="shared" si="383"/>
        <v>-1.9604614141984457E-4</v>
      </c>
      <c r="O120" s="78">
        <v>5.6</v>
      </c>
      <c r="P120" s="75">
        <v>320.89999999999998</v>
      </c>
      <c r="Q120" s="128">
        <f t="shared" ca="1" si="366"/>
        <v>255.55</v>
      </c>
      <c r="R120" s="59">
        <f t="shared" ca="1" si="384"/>
        <v>-30</v>
      </c>
      <c r="S120" s="67">
        <v>-44</v>
      </c>
      <c r="T120" s="58">
        <v>0</v>
      </c>
      <c r="U120" s="48">
        <v>17053</v>
      </c>
      <c r="V120" s="120">
        <f t="shared" si="357"/>
        <v>-8.9498459929098616E-3</v>
      </c>
      <c r="W120" s="71">
        <v>15</v>
      </c>
      <c r="X120" s="82">
        <v>19</v>
      </c>
      <c r="Y120" s="71">
        <v>72</v>
      </c>
      <c r="Z120" s="71">
        <v>64</v>
      </c>
      <c r="AA120" s="76" t="str">
        <f t="shared" si="335"/>
        <v>OCT</v>
      </c>
      <c r="AB120" s="77">
        <v>2014</v>
      </c>
      <c r="AC120" s="84" t="s">
        <v>137</v>
      </c>
      <c r="AD120" s="88"/>
    </row>
    <row r="121" spans="1:30" ht="15.6" x14ac:dyDescent="0.3">
      <c r="A121" s="61">
        <v>2014</v>
      </c>
      <c r="B121" s="61" t="s">
        <v>31</v>
      </c>
      <c r="C121" s="81">
        <v>10236</v>
      </c>
      <c r="D121" s="62">
        <f t="shared" si="379"/>
        <v>1.1662383870330105E-2</v>
      </c>
      <c r="E121" s="63">
        <f>+E122+C121</f>
        <v>96551.8</v>
      </c>
      <c r="F121" s="62">
        <f t="shared" si="380"/>
        <v>-1.3448726856582306E-2</v>
      </c>
      <c r="G121" s="63">
        <f t="shared" si="385"/>
        <v>128060.79999999999</v>
      </c>
      <c r="H121" s="62">
        <f t="shared" si="381"/>
        <v>-4.9588574891802706E-3</v>
      </c>
      <c r="I121" s="68">
        <v>9986</v>
      </c>
      <c r="J121" s="62">
        <f t="shared" si="382"/>
        <v>0</v>
      </c>
      <c r="K121" s="63">
        <f>+K122+I121</f>
        <v>96450</v>
      </c>
      <c r="L121" s="62">
        <f t="shared" si="387"/>
        <v>-7.0453179717772855E-4</v>
      </c>
      <c r="M121" s="63">
        <f t="shared" si="386"/>
        <v>127686</v>
      </c>
      <c r="N121" s="62">
        <f t="shared" si="383"/>
        <v>1.6709420818526277E-3</v>
      </c>
      <c r="O121" s="78">
        <v>44</v>
      </c>
      <c r="P121" s="75">
        <v>110.3</v>
      </c>
      <c r="Q121" s="128">
        <f t="shared" ca="1" si="366"/>
        <v>255.55</v>
      </c>
      <c r="R121" s="59">
        <f t="shared" ca="1" si="384"/>
        <v>-206</v>
      </c>
      <c r="S121" s="67">
        <v>-44</v>
      </c>
      <c r="T121" s="58">
        <v>0</v>
      </c>
      <c r="U121" s="48">
        <v>23715</v>
      </c>
      <c r="V121" s="120">
        <f t="shared" si="357"/>
        <v>-3.0101018363257126E-2</v>
      </c>
      <c r="W121" s="71">
        <v>2</v>
      </c>
      <c r="X121" s="82">
        <v>15</v>
      </c>
      <c r="Y121" s="71">
        <v>86</v>
      </c>
      <c r="Z121" s="71">
        <v>70</v>
      </c>
      <c r="AA121" s="76" t="str">
        <f t="shared" si="335"/>
        <v>SEP</v>
      </c>
      <c r="AB121" s="77">
        <v>2014</v>
      </c>
      <c r="AC121" s="84" t="s">
        <v>136</v>
      </c>
      <c r="AD121" s="88"/>
    </row>
    <row r="122" spans="1:30" ht="15.6" x14ac:dyDescent="0.3">
      <c r="A122" s="61">
        <v>2014</v>
      </c>
      <c r="B122" s="61" t="s">
        <v>29</v>
      </c>
      <c r="C122" s="81">
        <v>11229</v>
      </c>
      <c r="D122" s="62">
        <f t="shared" ref="D122:D127" si="388">+(C122-C134)/C134</f>
        <v>-2.9724358420461418E-2</v>
      </c>
      <c r="E122" s="63">
        <f>+E123+C122</f>
        <v>86315.8</v>
      </c>
      <c r="F122" s="62">
        <f t="shared" ref="F122:F127" si="389">+(E122-E134)/E134</f>
        <v>-1.634415954415951E-2</v>
      </c>
      <c r="G122" s="63">
        <f t="shared" si="385"/>
        <v>127942.8</v>
      </c>
      <c r="H122" s="62">
        <f t="shared" ref="H122:H127" si="390">+(G122-G134)/G134</f>
        <v>-6.2309215891879072E-3</v>
      </c>
      <c r="I122" s="68">
        <v>11882</v>
      </c>
      <c r="J122" s="62">
        <f t="shared" ref="J122:J127" si="391">+(I122-I134)/I134</f>
        <v>-5.4406964091403701E-3</v>
      </c>
      <c r="K122" s="63">
        <f>+K123+I122</f>
        <v>86464</v>
      </c>
      <c r="L122" s="62">
        <f t="shared" si="387"/>
        <v>-7.8583645356631075E-4</v>
      </c>
      <c r="M122" s="63">
        <f t="shared" si="386"/>
        <v>127686</v>
      </c>
      <c r="N122" s="62">
        <f t="shared" ref="N122:N127" si="392">+(M122-M134)/M134</f>
        <v>2.976936575582853E-4</v>
      </c>
      <c r="O122" s="78">
        <v>51.4</v>
      </c>
      <c r="P122" s="75">
        <v>2.2000000000000002</v>
      </c>
      <c r="Q122" s="128">
        <f t="shared" ca="1" si="366"/>
        <v>255.55</v>
      </c>
      <c r="R122" s="59">
        <f t="shared" ca="1" si="384"/>
        <v>609</v>
      </c>
      <c r="S122" s="67">
        <v>44</v>
      </c>
      <c r="T122" s="58">
        <v>0</v>
      </c>
      <c r="U122" s="48">
        <v>22694</v>
      </c>
      <c r="V122" s="120">
        <f t="shared" si="357"/>
        <v>1.2401855817273376E-2</v>
      </c>
      <c r="W122" s="71">
        <v>27</v>
      </c>
      <c r="X122" s="82">
        <v>17</v>
      </c>
      <c r="Y122" s="71">
        <v>87</v>
      </c>
      <c r="Z122" s="71">
        <v>66</v>
      </c>
      <c r="AA122" s="76" t="str">
        <f t="shared" si="335"/>
        <v>AUG</v>
      </c>
      <c r="AB122" s="77">
        <v>2014</v>
      </c>
      <c r="AC122" s="84" t="s">
        <v>135</v>
      </c>
      <c r="AD122" s="88"/>
    </row>
    <row r="123" spans="1:30" ht="15.6" x14ac:dyDescent="0.3">
      <c r="A123" s="61">
        <v>2014</v>
      </c>
      <c r="B123" s="61" t="s">
        <v>28</v>
      </c>
      <c r="C123" s="81">
        <v>12244</v>
      </c>
      <c r="D123" s="62">
        <f t="shared" si="388"/>
        <v>-0.10274072988421515</v>
      </c>
      <c r="E123" s="63">
        <f t="shared" ref="E123:E128" si="393">+E124+C123</f>
        <v>75086.8</v>
      </c>
      <c r="F123" s="62">
        <f t="shared" si="389"/>
        <v>-1.4311406329994579E-2</v>
      </c>
      <c r="G123" s="63">
        <f t="shared" si="385"/>
        <v>128286.8</v>
      </c>
      <c r="H123" s="62">
        <f t="shared" si="390"/>
        <v>-1.2510006773816099E-2</v>
      </c>
      <c r="I123" s="68">
        <v>12207</v>
      </c>
      <c r="J123" s="62">
        <f t="shared" si="391"/>
        <v>-8.0448561677230624E-3</v>
      </c>
      <c r="K123" s="63">
        <f t="shared" ref="K123:K128" si="394">+K124+I123</f>
        <v>74582</v>
      </c>
      <c r="L123" s="62">
        <f t="shared" si="387"/>
        <v>-4.0222564858885837E-5</v>
      </c>
      <c r="M123" s="63">
        <f t="shared" si="386"/>
        <v>127751</v>
      </c>
      <c r="N123" s="62">
        <f t="shared" si="392"/>
        <v>-1.914122316322385E-3</v>
      </c>
      <c r="O123" s="78">
        <v>111.7</v>
      </c>
      <c r="P123" s="75">
        <v>0</v>
      </c>
      <c r="Q123" s="128">
        <f t="shared" ca="1" si="366"/>
        <v>255.55</v>
      </c>
      <c r="R123" s="59">
        <f t="shared" ref="R123:R128" ca="1" si="395">+Q123-S123-T123</f>
        <v>7</v>
      </c>
      <c r="S123" s="67">
        <v>-44</v>
      </c>
      <c r="T123" s="58">
        <v>0</v>
      </c>
      <c r="U123" s="48">
        <v>24443</v>
      </c>
      <c r="V123" s="120">
        <f t="shared" si="357"/>
        <v>-0.10723547244238285</v>
      </c>
      <c r="W123" s="71">
        <v>2</v>
      </c>
      <c r="X123" s="82">
        <v>15</v>
      </c>
      <c r="Y123" s="71">
        <v>88</v>
      </c>
      <c r="Z123" s="71">
        <v>72</v>
      </c>
      <c r="AA123" s="76" t="str">
        <f t="shared" ref="AA123:AA154" si="396">+B123</f>
        <v>JUL</v>
      </c>
      <c r="AB123" s="77">
        <v>2014</v>
      </c>
      <c r="AC123" s="84" t="s">
        <v>134</v>
      </c>
      <c r="AD123" s="101"/>
    </row>
    <row r="124" spans="1:30" ht="15.6" x14ac:dyDescent="0.3">
      <c r="A124" s="61">
        <v>2014</v>
      </c>
      <c r="B124" s="61" t="s">
        <v>25</v>
      </c>
      <c r="C124" s="81">
        <v>10400</v>
      </c>
      <c r="D124" s="62">
        <f t="shared" si="388"/>
        <v>-4.9707602339181284E-2</v>
      </c>
      <c r="E124" s="63">
        <f t="shared" si="393"/>
        <v>62842.8</v>
      </c>
      <c r="F124" s="62">
        <f t="shared" si="389"/>
        <v>4.9863267819162159E-3</v>
      </c>
      <c r="G124" s="63">
        <f t="shared" ref="G124:G129" si="397">SUM(C124:C135)</f>
        <v>129688.8</v>
      </c>
      <c r="H124" s="62">
        <f t="shared" si="390"/>
        <v>4.5374623362741603E-3</v>
      </c>
      <c r="I124" s="68">
        <v>10745</v>
      </c>
      <c r="J124" s="62">
        <f t="shared" si="391"/>
        <v>-6.1048931643696239E-3</v>
      </c>
      <c r="K124" s="63">
        <f t="shared" si="394"/>
        <v>62375</v>
      </c>
      <c r="L124" s="62">
        <f t="shared" si="387"/>
        <v>1.5414505692127362E-3</v>
      </c>
      <c r="M124" s="63">
        <f t="shared" ref="M124:M129" si="398">SUM(I124:I135)</f>
        <v>127850</v>
      </c>
      <c r="N124" s="62">
        <f t="shared" si="392"/>
        <v>-3.1577716268371605E-3</v>
      </c>
      <c r="O124" s="78">
        <v>27.5</v>
      </c>
      <c r="P124" s="75">
        <v>21.6</v>
      </c>
      <c r="Q124" s="128">
        <f t="shared" ca="1" si="366"/>
        <v>255.55</v>
      </c>
      <c r="R124" s="59">
        <f t="shared" ca="1" si="395"/>
        <v>301</v>
      </c>
      <c r="S124" s="67">
        <v>44</v>
      </c>
      <c r="T124" s="58">
        <v>0</v>
      </c>
      <c r="U124" s="48">
        <v>21263</v>
      </c>
      <c r="V124" s="120">
        <f t="shared" si="357"/>
        <v>-0.15384615384615385</v>
      </c>
      <c r="W124" s="71">
        <v>30</v>
      </c>
      <c r="X124" s="82">
        <v>17</v>
      </c>
      <c r="Y124" s="71">
        <v>85</v>
      </c>
      <c r="Z124" s="71">
        <v>61</v>
      </c>
      <c r="AA124" s="76" t="str">
        <f t="shared" si="396"/>
        <v>JUN</v>
      </c>
      <c r="AB124" s="77">
        <v>2014</v>
      </c>
      <c r="AC124" s="84" t="s">
        <v>133</v>
      </c>
      <c r="AD124" s="88"/>
    </row>
    <row r="125" spans="1:30" ht="15.6" x14ac:dyDescent="0.3">
      <c r="A125" s="61">
        <v>2014</v>
      </c>
      <c r="B125" s="61" t="s">
        <v>23</v>
      </c>
      <c r="C125" s="81">
        <v>9463</v>
      </c>
      <c r="D125" s="62">
        <f t="shared" si="388"/>
        <v>-3.7824097610574481E-2</v>
      </c>
      <c r="E125" s="63">
        <f t="shared" si="393"/>
        <v>52442.8</v>
      </c>
      <c r="F125" s="62">
        <f t="shared" si="389"/>
        <v>1.658945083063568E-2</v>
      </c>
      <c r="G125" s="63">
        <f t="shared" si="397"/>
        <v>130232.8</v>
      </c>
      <c r="H125" s="62">
        <f t="shared" si="390"/>
        <v>1.0676951970013292E-2</v>
      </c>
      <c r="I125" s="68">
        <v>9453</v>
      </c>
      <c r="J125" s="62">
        <f t="shared" si="391"/>
        <v>-2.2844738474260905E-2</v>
      </c>
      <c r="K125" s="63">
        <f t="shared" si="394"/>
        <v>51630</v>
      </c>
      <c r="L125" s="62">
        <f t="shared" si="387"/>
        <v>3.147586850081604E-3</v>
      </c>
      <c r="M125" s="63">
        <f t="shared" si="398"/>
        <v>127916</v>
      </c>
      <c r="N125" s="62">
        <f t="shared" si="392"/>
        <v>-2.8919531986873184E-3</v>
      </c>
      <c r="O125" s="78">
        <v>0</v>
      </c>
      <c r="P125" s="75">
        <v>218</v>
      </c>
      <c r="Q125" s="128">
        <f t="shared" ca="1" si="366"/>
        <v>255.55</v>
      </c>
      <c r="R125" s="59">
        <f t="shared" ca="1" si="395"/>
        <v>34</v>
      </c>
      <c r="S125" s="67">
        <v>-44</v>
      </c>
      <c r="T125" s="58">
        <v>0</v>
      </c>
      <c r="U125" s="48">
        <v>16222</v>
      </c>
      <c r="V125" s="120">
        <f t="shared" si="357"/>
        <v>-0.27834868099114729</v>
      </c>
      <c r="W125" s="71">
        <v>27</v>
      </c>
      <c r="X125" s="82">
        <v>14</v>
      </c>
      <c r="Y125" s="71">
        <v>70</v>
      </c>
      <c r="Z125" s="71">
        <v>55</v>
      </c>
      <c r="AA125" s="76" t="str">
        <f t="shared" si="396"/>
        <v>MAY</v>
      </c>
      <c r="AB125" s="77">
        <v>2014</v>
      </c>
      <c r="AC125" s="84" t="s">
        <v>135</v>
      </c>
      <c r="AD125" s="88"/>
    </row>
    <row r="126" spans="1:30" ht="15.6" x14ac:dyDescent="0.3">
      <c r="A126" s="61">
        <v>2014</v>
      </c>
      <c r="B126" s="61" t="s">
        <v>20</v>
      </c>
      <c r="C126" s="81">
        <v>9452</v>
      </c>
      <c r="D126" s="62">
        <f t="shared" si="388"/>
        <v>2.1204410517387615E-3</v>
      </c>
      <c r="E126" s="63">
        <f t="shared" si="393"/>
        <v>42979.8</v>
      </c>
      <c r="F126" s="62">
        <f t="shared" si="389"/>
        <v>2.9406974516190912E-2</v>
      </c>
      <c r="G126" s="63">
        <f t="shared" si="397"/>
        <v>130604.8</v>
      </c>
      <c r="H126" s="62">
        <f t="shared" si="390"/>
        <v>1.1914741955728442E-2</v>
      </c>
      <c r="I126" s="68">
        <v>9373</v>
      </c>
      <c r="J126" s="62">
        <f t="shared" si="391"/>
        <v>5.6866952789699568E-3</v>
      </c>
      <c r="K126" s="63">
        <f t="shared" si="394"/>
        <v>42177</v>
      </c>
      <c r="L126" s="62">
        <f t="shared" ref="L126:L131" si="399">+(K126-K138)/K138</f>
        <v>9.1639948317940381E-3</v>
      </c>
      <c r="M126" s="63">
        <f t="shared" si="398"/>
        <v>128137</v>
      </c>
      <c r="N126" s="62">
        <f t="shared" si="392"/>
        <v>-2.7628179186252842E-3</v>
      </c>
      <c r="O126" s="78">
        <v>0</v>
      </c>
      <c r="P126" s="75">
        <v>544.6</v>
      </c>
      <c r="Q126" s="128">
        <f t="shared" ca="1" si="366"/>
        <v>255.55</v>
      </c>
      <c r="R126" s="59">
        <f t="shared" ca="1" si="395"/>
        <v>-35</v>
      </c>
      <c r="S126" s="67">
        <v>-44</v>
      </c>
      <c r="T126" s="58">
        <v>0</v>
      </c>
      <c r="U126" s="48">
        <v>16011</v>
      </c>
      <c r="V126" s="120">
        <f t="shared" si="357"/>
        <v>-4.5885227340444548E-2</v>
      </c>
      <c r="W126" s="71">
        <v>7</v>
      </c>
      <c r="X126" s="82">
        <v>20</v>
      </c>
      <c r="Y126" s="71">
        <v>48</v>
      </c>
      <c r="Z126" s="71">
        <v>25</v>
      </c>
      <c r="AA126" s="76" t="str">
        <f t="shared" si="396"/>
        <v>APR</v>
      </c>
      <c r="AB126" s="77">
        <v>2014</v>
      </c>
      <c r="AC126" s="86" t="s">
        <v>132</v>
      </c>
      <c r="AD126" s="88"/>
    </row>
    <row r="127" spans="1:30" ht="15.6" x14ac:dyDescent="0.3">
      <c r="A127" s="61">
        <v>2014</v>
      </c>
      <c r="B127" s="61" t="s">
        <v>18</v>
      </c>
      <c r="C127" s="81">
        <v>11037.4</v>
      </c>
      <c r="D127" s="62">
        <f t="shared" si="388"/>
        <v>4.2444276539478618E-2</v>
      </c>
      <c r="E127" s="63">
        <f t="shared" si="393"/>
        <v>33527.800000000003</v>
      </c>
      <c r="F127" s="62">
        <f t="shared" si="389"/>
        <v>3.7370049504950584E-2</v>
      </c>
      <c r="G127" s="63">
        <f t="shared" si="397"/>
        <v>130584.8</v>
      </c>
      <c r="H127" s="62">
        <f t="shared" si="390"/>
        <v>1.2819160487698964E-2</v>
      </c>
      <c r="I127" s="68">
        <v>10756</v>
      </c>
      <c r="J127" s="62">
        <f t="shared" si="391"/>
        <v>1.0997274179904126E-2</v>
      </c>
      <c r="K127" s="63">
        <f t="shared" si="394"/>
        <v>32804</v>
      </c>
      <c r="L127" s="62">
        <f t="shared" si="399"/>
        <v>1.0161975734433702E-2</v>
      </c>
      <c r="M127" s="63">
        <f t="shared" si="398"/>
        <v>128084</v>
      </c>
      <c r="N127" s="62">
        <f t="shared" si="392"/>
        <v>-3.5165245534325013E-3</v>
      </c>
      <c r="O127" s="78">
        <v>0</v>
      </c>
      <c r="P127" s="75">
        <v>1066.5999999999999</v>
      </c>
      <c r="Q127" s="128">
        <f t="shared" ca="1" si="366"/>
        <v>255.55</v>
      </c>
      <c r="R127" s="59">
        <f t="shared" ca="1" si="395"/>
        <v>-325.39999999999964</v>
      </c>
      <c r="S127" s="67">
        <v>44</v>
      </c>
      <c r="T127" s="58">
        <v>0</v>
      </c>
      <c r="U127" s="48">
        <v>19696</v>
      </c>
      <c r="V127" s="120">
        <f t="shared" si="357"/>
        <v>6.6955579631635967E-2</v>
      </c>
      <c r="W127" s="71">
        <v>3</v>
      </c>
      <c r="X127" s="82">
        <v>19</v>
      </c>
      <c r="Y127" s="71">
        <v>19</v>
      </c>
      <c r="Z127" s="71">
        <v>-6</v>
      </c>
      <c r="AA127" s="76" t="str">
        <f t="shared" si="396"/>
        <v>MAR</v>
      </c>
      <c r="AB127" s="77">
        <v>2014</v>
      </c>
      <c r="AC127" s="86" t="s">
        <v>131</v>
      </c>
      <c r="AD127" s="88"/>
    </row>
    <row r="128" spans="1:30" ht="15.6" x14ac:dyDescent="0.3">
      <c r="A128" s="61">
        <v>2014</v>
      </c>
      <c r="B128" s="61" t="s">
        <v>14</v>
      </c>
      <c r="C128" s="81">
        <v>10468.4</v>
      </c>
      <c r="D128" s="62">
        <f t="shared" ref="D128:D133" si="400">+(C128-C140)/C140</f>
        <v>2.3904538341158025E-2</v>
      </c>
      <c r="E128" s="63">
        <f t="shared" si="393"/>
        <v>22490.400000000001</v>
      </c>
      <c r="F128" s="62">
        <f t="shared" ref="F128:F133" si="401">+(E128-E140)/E140</f>
        <v>3.4897846493649985E-2</v>
      </c>
      <c r="G128" s="63">
        <f t="shared" si="397"/>
        <v>130135.4</v>
      </c>
      <c r="H128" s="62">
        <f t="shared" ref="H128:H133" si="402">+(G128-G140)/G140</f>
        <v>1.313683358246134E-2</v>
      </c>
      <c r="I128" s="68">
        <v>10269</v>
      </c>
      <c r="J128" s="62">
        <f t="shared" ref="J128:J133" si="403">+(I128-I140)/I140</f>
        <v>4.4014084507042256E-3</v>
      </c>
      <c r="K128" s="63">
        <f t="shared" si="394"/>
        <v>22048</v>
      </c>
      <c r="L128" s="62">
        <f t="shared" si="399"/>
        <v>9.7549805358369598E-3</v>
      </c>
      <c r="M128" s="63">
        <f t="shared" si="398"/>
        <v>127967</v>
      </c>
      <c r="N128" s="62">
        <f t="shared" ref="N128:N133" si="404">+(M128-M140)/M140</f>
        <v>-3.8455251010034172E-3</v>
      </c>
      <c r="O128" s="78">
        <v>0</v>
      </c>
      <c r="P128" s="75">
        <v>1107.5999999999999</v>
      </c>
      <c r="Q128" s="128">
        <f t="shared" ca="1" si="366"/>
        <v>255.55</v>
      </c>
      <c r="R128" s="59">
        <f t="shared" ca="1" si="395"/>
        <v>-199.39999999999964</v>
      </c>
      <c r="S128" s="67">
        <v>0</v>
      </c>
      <c r="T128" s="58">
        <v>0</v>
      </c>
      <c r="U128" s="48">
        <v>19654</v>
      </c>
      <c r="V128" s="120">
        <f t="shared" si="357"/>
        <v>9.8134922673791293E-3</v>
      </c>
      <c r="W128" s="71">
        <v>11</v>
      </c>
      <c r="X128" s="82">
        <v>19</v>
      </c>
      <c r="Y128" s="71">
        <v>18</v>
      </c>
      <c r="Z128" s="71">
        <v>0</v>
      </c>
      <c r="AA128" s="76" t="str">
        <f t="shared" si="396"/>
        <v>FEB</v>
      </c>
      <c r="AB128" s="77">
        <v>2014</v>
      </c>
      <c r="AC128" s="86" t="s">
        <v>130</v>
      </c>
      <c r="AD128" s="88"/>
    </row>
    <row r="129" spans="1:30" ht="15.6" x14ac:dyDescent="0.3">
      <c r="A129" s="61">
        <v>2014</v>
      </c>
      <c r="B129" s="61" t="s">
        <v>11</v>
      </c>
      <c r="C129" s="81">
        <v>12022</v>
      </c>
      <c r="D129" s="62">
        <f t="shared" si="400"/>
        <v>4.4664581160931527E-2</v>
      </c>
      <c r="E129" s="63">
        <f>+C129</f>
        <v>12022</v>
      </c>
      <c r="F129" s="62">
        <f t="shared" si="401"/>
        <v>4.4664581160931527E-2</v>
      </c>
      <c r="G129" s="63">
        <f t="shared" si="397"/>
        <v>129891</v>
      </c>
      <c r="H129" s="62">
        <f t="shared" si="402"/>
        <v>1.2211277703313489E-2</v>
      </c>
      <c r="I129" s="68">
        <v>11779</v>
      </c>
      <c r="J129" s="62">
        <f t="shared" si="403"/>
        <v>1.4469037981224701E-2</v>
      </c>
      <c r="K129" s="63">
        <f>+I129</f>
        <v>11779</v>
      </c>
      <c r="L129" s="62">
        <f t="shared" si="399"/>
        <v>1.4469037981224701E-2</v>
      </c>
      <c r="M129" s="63">
        <f t="shared" si="398"/>
        <v>127922</v>
      </c>
      <c r="N129" s="62">
        <f t="shared" si="404"/>
        <v>-3.0394663008915766E-3</v>
      </c>
      <c r="O129" s="78">
        <v>0</v>
      </c>
      <c r="P129" s="75">
        <v>1271.9000000000001</v>
      </c>
      <c r="Q129" s="128">
        <f t="shared" ca="1" si="366"/>
        <v>255.55</v>
      </c>
      <c r="R129" s="59">
        <f t="shared" ref="R129:R134" ca="1" si="405">+Q129-S129-T129</f>
        <v>-199</v>
      </c>
      <c r="S129" s="67">
        <v>-44</v>
      </c>
      <c r="T129" s="58">
        <v>0</v>
      </c>
      <c r="U129" s="48">
        <v>21334</v>
      </c>
      <c r="V129" s="120">
        <f t="shared" si="357"/>
        <v>2.1400871355388519E-2</v>
      </c>
      <c r="W129" s="71">
        <v>7</v>
      </c>
      <c r="X129" s="82">
        <v>19</v>
      </c>
      <c r="Y129" s="71">
        <v>8</v>
      </c>
      <c r="Z129" s="71">
        <v>-12</v>
      </c>
      <c r="AA129" s="76" t="str">
        <f t="shared" si="396"/>
        <v>JAN</v>
      </c>
      <c r="AB129" s="77">
        <v>2014</v>
      </c>
      <c r="AC129" s="86" t="s">
        <v>129</v>
      </c>
      <c r="AD129" s="88"/>
    </row>
    <row r="130" spans="1:30" ht="15.6" x14ac:dyDescent="0.3">
      <c r="A130" s="61">
        <v>2013</v>
      </c>
      <c r="B130" s="61" t="s">
        <v>34</v>
      </c>
      <c r="C130" s="81">
        <v>11500</v>
      </c>
      <c r="D130" s="62">
        <f t="shared" si="400"/>
        <v>4.4694767441860468E-2</v>
      </c>
      <c r="E130" s="63">
        <f>+E131+C130</f>
        <v>129377</v>
      </c>
      <c r="F130" s="62">
        <f t="shared" si="401"/>
        <v>1.0110710326197279E-2</v>
      </c>
      <c r="G130" s="63">
        <f t="shared" ref="G130:G135" si="406">SUM(C130:C141)</f>
        <v>129377</v>
      </c>
      <c r="H130" s="62">
        <f t="shared" si="402"/>
        <v>1.0110710326197279E-2</v>
      </c>
      <c r="I130" s="68">
        <v>11358</v>
      </c>
      <c r="J130" s="62">
        <f t="shared" si="403"/>
        <v>8.6137998401562919E-3</v>
      </c>
      <c r="K130" s="63">
        <f>+K131+I130</f>
        <v>127754</v>
      </c>
      <c r="L130" s="62">
        <f t="shared" si="399"/>
        <v>-3.8596792177716787E-3</v>
      </c>
      <c r="M130" s="63">
        <f t="shared" ref="M130:M135" si="407">SUM(I130:I141)</f>
        <v>127754</v>
      </c>
      <c r="N130" s="62">
        <f t="shared" si="404"/>
        <v>-3.8596792177716787E-3</v>
      </c>
      <c r="O130" s="78">
        <v>0</v>
      </c>
      <c r="P130" s="75">
        <v>1081.5</v>
      </c>
      <c r="Q130" s="128">
        <f t="shared" ca="1" si="366"/>
        <v>255.55</v>
      </c>
      <c r="R130" s="59">
        <f t="shared" ca="1" si="405"/>
        <v>-142</v>
      </c>
      <c r="S130" s="67">
        <v>0</v>
      </c>
      <c r="T130" s="58">
        <v>0</v>
      </c>
      <c r="U130" s="48">
        <v>21453</v>
      </c>
      <c r="V130" s="120">
        <f t="shared" si="357"/>
        <v>0.12125646788271573</v>
      </c>
      <c r="W130" s="71">
        <v>17</v>
      </c>
      <c r="X130" s="82">
        <v>18</v>
      </c>
      <c r="Y130" s="71">
        <v>15</v>
      </c>
      <c r="Z130" s="71">
        <v>11</v>
      </c>
      <c r="AA130" s="76" t="str">
        <f t="shared" si="396"/>
        <v>DEC</v>
      </c>
      <c r="AB130" s="77">
        <f t="shared" ref="AB130:AB161" si="408">A130</f>
        <v>2013</v>
      </c>
      <c r="AC130" s="86" t="s">
        <v>128</v>
      </c>
      <c r="AD130" s="88"/>
    </row>
    <row r="131" spans="1:30" ht="15.6" x14ac:dyDescent="0.3">
      <c r="A131" s="61">
        <v>2013</v>
      </c>
      <c r="B131" s="61" t="s">
        <v>33</v>
      </c>
      <c r="C131" s="81">
        <v>10142</v>
      </c>
      <c r="D131" s="62">
        <f t="shared" si="400"/>
        <v>6.9499602859412228E-3</v>
      </c>
      <c r="E131" s="63">
        <f>+E132+C131</f>
        <v>117877</v>
      </c>
      <c r="F131" s="62">
        <f t="shared" si="401"/>
        <v>6.8589097493892753E-3</v>
      </c>
      <c r="G131" s="63">
        <f t="shared" si="406"/>
        <v>128885</v>
      </c>
      <c r="H131" s="62">
        <f t="shared" si="402"/>
        <v>6.9769985624101504E-3</v>
      </c>
      <c r="I131" s="68">
        <v>10052</v>
      </c>
      <c r="J131" s="62">
        <f t="shared" si="403"/>
        <v>1.3715207745058491E-2</v>
      </c>
      <c r="K131" s="63">
        <f>+K132+I131</f>
        <v>116396</v>
      </c>
      <c r="L131" s="62">
        <f t="shared" si="399"/>
        <v>-5.0603480698875099E-3</v>
      </c>
      <c r="M131" s="63">
        <f t="shared" si="407"/>
        <v>127657</v>
      </c>
      <c r="N131" s="62">
        <f t="shared" si="404"/>
        <v>-4.53840095446783E-3</v>
      </c>
      <c r="O131" s="78">
        <v>0</v>
      </c>
      <c r="P131" s="75">
        <v>758.9</v>
      </c>
      <c r="Q131" s="128">
        <f t="shared" ca="1" si="366"/>
        <v>255.55</v>
      </c>
      <c r="R131" s="59">
        <f t="shared" ca="1" si="405"/>
        <v>-90</v>
      </c>
      <c r="S131" s="67">
        <v>0</v>
      </c>
      <c r="T131" s="58">
        <v>0</v>
      </c>
      <c r="U131" s="48">
        <v>19058</v>
      </c>
      <c r="V131" s="120">
        <f t="shared" si="357"/>
        <v>1.4154959557258408E-2</v>
      </c>
      <c r="W131" s="71">
        <v>25</v>
      </c>
      <c r="X131" s="82">
        <v>18</v>
      </c>
      <c r="Y131" s="71">
        <v>29</v>
      </c>
      <c r="Z131" s="71">
        <v>7</v>
      </c>
      <c r="AA131" s="76" t="str">
        <f t="shared" si="396"/>
        <v>NOV</v>
      </c>
      <c r="AB131" s="77">
        <f t="shared" si="408"/>
        <v>2013</v>
      </c>
      <c r="AC131" s="86" t="s">
        <v>127</v>
      </c>
      <c r="AD131" s="88"/>
    </row>
    <row r="132" spans="1:30" ht="15.6" x14ac:dyDescent="0.3">
      <c r="A132" s="61">
        <v>2013</v>
      </c>
      <c r="B132" s="61" t="s">
        <v>32</v>
      </c>
      <c r="C132" s="81">
        <v>9867</v>
      </c>
      <c r="D132" s="62">
        <f t="shared" si="400"/>
        <v>1.1896215772741258E-2</v>
      </c>
      <c r="E132" s="63">
        <f>+E133+C132</f>
        <v>107735</v>
      </c>
      <c r="F132" s="62">
        <f t="shared" si="401"/>
        <v>6.8503392459954016E-3</v>
      </c>
      <c r="G132" s="63">
        <f t="shared" si="406"/>
        <v>128815</v>
      </c>
      <c r="H132" s="62">
        <f t="shared" si="402"/>
        <v>8.976337247099923E-3</v>
      </c>
      <c r="I132" s="68">
        <v>9826</v>
      </c>
      <c r="J132" s="62">
        <f t="shared" si="403"/>
        <v>4.908979341378605E-3</v>
      </c>
      <c r="K132" s="63">
        <f>+K133+I132</f>
        <v>106344</v>
      </c>
      <c r="L132" s="62">
        <f t="shared" ref="L132:L137" si="409">+(K132-K144)/K144</f>
        <v>-6.7991631799163184E-3</v>
      </c>
      <c r="M132" s="63">
        <f t="shared" si="407"/>
        <v>127521</v>
      </c>
      <c r="N132" s="62">
        <f t="shared" si="404"/>
        <v>-5.1489690359725702E-3</v>
      </c>
      <c r="O132" s="78">
        <v>0</v>
      </c>
      <c r="P132" s="75">
        <v>358.3</v>
      </c>
      <c r="Q132" s="128">
        <f t="shared" ca="1" si="366"/>
        <v>255.55</v>
      </c>
      <c r="R132" s="59">
        <f t="shared" ca="1" si="405"/>
        <v>3</v>
      </c>
      <c r="S132" s="67">
        <v>-44</v>
      </c>
      <c r="T132" s="58">
        <v>0</v>
      </c>
      <c r="U132" s="48">
        <v>17207</v>
      </c>
      <c r="V132" s="120">
        <f t="shared" si="357"/>
        <v>3.1532881721719322E-2</v>
      </c>
      <c r="W132" s="71">
        <v>7</v>
      </c>
      <c r="X132" s="82">
        <v>19</v>
      </c>
      <c r="Y132" s="71">
        <v>69</v>
      </c>
      <c r="Z132" s="71">
        <v>65</v>
      </c>
      <c r="AA132" s="76" t="str">
        <f t="shared" si="396"/>
        <v>OCT</v>
      </c>
      <c r="AB132" s="77">
        <f t="shared" si="408"/>
        <v>2013</v>
      </c>
      <c r="AC132" s="86" t="s">
        <v>128</v>
      </c>
      <c r="AD132" s="88"/>
    </row>
    <row r="133" spans="1:30" ht="15.6" x14ac:dyDescent="0.3">
      <c r="A133" s="61">
        <v>2013</v>
      </c>
      <c r="B133" s="61" t="s">
        <v>31</v>
      </c>
      <c r="C133" s="81">
        <v>10118</v>
      </c>
      <c r="D133" s="62">
        <f t="shared" si="400"/>
        <v>-4.5257772530499802E-3</v>
      </c>
      <c r="E133" s="63">
        <f>+E134+C133</f>
        <v>97868</v>
      </c>
      <c r="F133" s="62">
        <f t="shared" si="401"/>
        <v>6.3444077695859165E-3</v>
      </c>
      <c r="G133" s="63">
        <f t="shared" si="406"/>
        <v>128699</v>
      </c>
      <c r="H133" s="62">
        <f t="shared" si="402"/>
        <v>7.199931131093529E-3</v>
      </c>
      <c r="I133" s="68">
        <v>9986</v>
      </c>
      <c r="J133" s="62">
        <f t="shared" si="403"/>
        <v>-1.7222714299773643E-2</v>
      </c>
      <c r="K133" s="63">
        <f>+K134+I133</f>
        <v>96518</v>
      </c>
      <c r="L133" s="62">
        <f t="shared" si="409"/>
        <v>-7.9758258474314971E-3</v>
      </c>
      <c r="M133" s="63">
        <f t="shared" si="407"/>
        <v>127473</v>
      </c>
      <c r="N133" s="62">
        <f t="shared" si="404"/>
        <v>-7.0726976733317239E-3</v>
      </c>
      <c r="O133" s="78">
        <v>38.299999999999997</v>
      </c>
      <c r="P133" s="75">
        <v>132.6</v>
      </c>
      <c r="Q133" s="128">
        <f t="shared" ca="1" si="366"/>
        <v>255.55</v>
      </c>
      <c r="R133" s="59">
        <f t="shared" ca="1" si="405"/>
        <v>-132</v>
      </c>
      <c r="S133" s="67">
        <v>0</v>
      </c>
      <c r="T133" s="58">
        <v>0</v>
      </c>
      <c r="U133" s="48">
        <v>24451</v>
      </c>
      <c r="V133" s="120">
        <f t="shared" si="357"/>
        <v>0.14049162740799478</v>
      </c>
      <c r="W133" s="71">
        <v>11</v>
      </c>
      <c r="X133" s="82">
        <v>17</v>
      </c>
      <c r="Y133" s="71">
        <v>93</v>
      </c>
      <c r="Z133" s="71">
        <v>70</v>
      </c>
      <c r="AA133" s="76" t="str">
        <f t="shared" si="396"/>
        <v>SEP</v>
      </c>
      <c r="AB133" s="77">
        <f t="shared" si="408"/>
        <v>2013</v>
      </c>
      <c r="AC133" s="86" t="s">
        <v>125</v>
      </c>
      <c r="AD133" s="88"/>
    </row>
    <row r="134" spans="1:30" ht="15.6" x14ac:dyDescent="0.3">
      <c r="A134" s="61">
        <v>2013</v>
      </c>
      <c r="B134" s="61" t="s">
        <v>29</v>
      </c>
      <c r="C134" s="81">
        <v>11573</v>
      </c>
      <c r="D134" s="62">
        <f t="shared" ref="D134:D139" si="410">+(C134-C146)/C146</f>
        <v>-9.160125588697017E-2</v>
      </c>
      <c r="E134" s="63">
        <f>+E135+C134</f>
        <v>87750</v>
      </c>
      <c r="F134" s="62">
        <f t="shared" ref="F134:F139" si="411">+(E134-E146)/E146</f>
        <v>7.6130765785938203E-3</v>
      </c>
      <c r="G134" s="63">
        <f t="shared" si="406"/>
        <v>128745</v>
      </c>
      <c r="H134" s="62">
        <f t="shared" ref="H134:H139" si="412">+(G134-G146)/G146</f>
        <v>4.0632018966808084E-3</v>
      </c>
      <c r="I134" s="68">
        <v>11947</v>
      </c>
      <c r="J134" s="62">
        <f t="shared" ref="J134:J139" si="413">+(I134-I146)/I146</f>
        <v>-2.8304188694591299E-2</v>
      </c>
      <c r="K134" s="63">
        <f>+K135+I134</f>
        <v>86532</v>
      </c>
      <c r="L134" s="62">
        <f t="shared" si="409"/>
        <v>-6.8975015206638127E-3</v>
      </c>
      <c r="M134" s="63">
        <f t="shared" si="407"/>
        <v>127648</v>
      </c>
      <c r="N134" s="62">
        <f t="shared" ref="N134:N139" si="414">+(M134-M146)/M146</f>
        <v>-6.9008441280585054E-3</v>
      </c>
      <c r="O134" s="78">
        <v>70.3</v>
      </c>
      <c r="P134" s="75">
        <v>0</v>
      </c>
      <c r="Q134" s="128">
        <f t="shared" ca="1" si="366"/>
        <v>255.55</v>
      </c>
      <c r="R134" s="59">
        <f t="shared" ca="1" si="405"/>
        <v>374</v>
      </c>
      <c r="S134" s="67">
        <v>0</v>
      </c>
      <c r="T134" s="58">
        <v>0</v>
      </c>
      <c r="U134" s="48">
        <v>22416</v>
      </c>
      <c r="V134" s="120">
        <f t="shared" si="357"/>
        <v>-9.4339622641509441E-2</v>
      </c>
      <c r="W134" s="71">
        <v>21</v>
      </c>
      <c r="X134" s="82">
        <v>17</v>
      </c>
      <c r="Y134" s="71">
        <v>86</v>
      </c>
      <c r="Z134" s="71">
        <v>61</v>
      </c>
      <c r="AA134" s="76" t="str">
        <f t="shared" si="396"/>
        <v>AUG</v>
      </c>
      <c r="AB134" s="77">
        <f t="shared" si="408"/>
        <v>2013</v>
      </c>
      <c r="AC134" s="87" t="s">
        <v>124</v>
      </c>
      <c r="AD134" s="88"/>
    </row>
    <row r="135" spans="1:30" ht="15.6" x14ac:dyDescent="0.3">
      <c r="A135" s="61">
        <v>2013</v>
      </c>
      <c r="B135" s="61" t="s">
        <v>28</v>
      </c>
      <c r="C135" s="81">
        <v>13646</v>
      </c>
      <c r="D135" s="62">
        <f t="shared" si="410"/>
        <v>6.3020955051803385E-2</v>
      </c>
      <c r="E135" s="63">
        <f t="shared" ref="E135:E140" si="415">+E136+C135</f>
        <v>76177</v>
      </c>
      <c r="F135" s="62">
        <f t="shared" si="411"/>
        <v>2.4614308580036853E-2</v>
      </c>
      <c r="G135" s="63">
        <f t="shared" si="406"/>
        <v>129912</v>
      </c>
      <c r="H135" s="62">
        <f t="shared" si="412"/>
        <v>1.9181435194991645E-2</v>
      </c>
      <c r="I135" s="68">
        <v>12306</v>
      </c>
      <c r="J135" s="62">
        <f t="shared" si="413"/>
        <v>-2.0612813370473538E-2</v>
      </c>
      <c r="K135" s="63">
        <f t="shared" ref="K135:K140" si="416">+K136+I135</f>
        <v>74585</v>
      </c>
      <c r="L135" s="62">
        <f t="shared" si="409"/>
        <v>-3.3806355060263501E-3</v>
      </c>
      <c r="M135" s="63">
        <f t="shared" si="407"/>
        <v>127996</v>
      </c>
      <c r="N135" s="62">
        <f t="shared" si="414"/>
        <v>-3.3715126645851015E-3</v>
      </c>
      <c r="O135" s="78">
        <v>211.4</v>
      </c>
      <c r="P135" s="75">
        <v>3.6</v>
      </c>
      <c r="Q135" s="128">
        <f t="shared" ca="1" si="366"/>
        <v>255.55</v>
      </c>
      <c r="R135" s="59">
        <f t="shared" ref="R135:R140" ca="1" si="417">+Q135-S135-T135</f>
        <v>-1296</v>
      </c>
      <c r="S135" s="67">
        <v>-44</v>
      </c>
      <c r="T135" s="58">
        <v>0</v>
      </c>
      <c r="U135" s="48">
        <v>27379</v>
      </c>
      <c r="V135" s="120">
        <f t="shared" si="357"/>
        <v>5.7921174652241114E-2</v>
      </c>
      <c r="W135" s="71">
        <v>19</v>
      </c>
      <c r="X135" s="82">
        <v>17</v>
      </c>
      <c r="Y135" s="71">
        <v>95</v>
      </c>
      <c r="Z135" s="71">
        <v>72</v>
      </c>
      <c r="AA135" s="76" t="str">
        <f t="shared" si="396"/>
        <v>JUL</v>
      </c>
      <c r="AB135" s="77">
        <f t="shared" si="408"/>
        <v>2013</v>
      </c>
      <c r="AC135" s="87" t="s">
        <v>123</v>
      </c>
      <c r="AD135" s="88"/>
    </row>
    <row r="136" spans="1:30" ht="15.6" x14ac:dyDescent="0.3">
      <c r="A136" s="61">
        <v>2013</v>
      </c>
      <c r="B136" s="61" t="s">
        <v>25</v>
      </c>
      <c r="C136" s="81">
        <v>10944</v>
      </c>
      <c r="D136" s="62">
        <f t="shared" si="410"/>
        <v>2.2994952327537857E-2</v>
      </c>
      <c r="E136" s="63">
        <f t="shared" si="415"/>
        <v>62531</v>
      </c>
      <c r="F136" s="62">
        <f t="shared" si="411"/>
        <v>1.6598927003739231E-2</v>
      </c>
      <c r="G136" s="63">
        <f t="shared" ref="G136:G141" si="418">SUM(C136:C147)</f>
        <v>129103</v>
      </c>
      <c r="H136" s="62">
        <f t="shared" si="412"/>
        <v>1.206453231319181E-2</v>
      </c>
      <c r="I136" s="68">
        <v>10811</v>
      </c>
      <c r="J136" s="62">
        <f t="shared" si="413"/>
        <v>-2.9512127639952043E-3</v>
      </c>
      <c r="K136" s="63">
        <f t="shared" si="416"/>
        <v>62279</v>
      </c>
      <c r="L136" s="62">
        <f t="shared" si="409"/>
        <v>9.634994299295039E-5</v>
      </c>
      <c r="M136" s="63">
        <f t="shared" ref="M136:M141" si="419">SUM(I136:I147)</f>
        <v>128255</v>
      </c>
      <c r="N136" s="62">
        <f t="shared" si="414"/>
        <v>-1.2615152199475148E-3</v>
      </c>
      <c r="O136" s="78">
        <v>68.3</v>
      </c>
      <c r="P136" s="75">
        <v>43.6</v>
      </c>
      <c r="Q136" s="128">
        <f t="shared" ca="1" si="366"/>
        <v>255.55</v>
      </c>
      <c r="R136" s="59">
        <f t="shared" ca="1" si="417"/>
        <v>-221</v>
      </c>
      <c r="S136" s="67">
        <v>88</v>
      </c>
      <c r="T136" s="58">
        <v>0</v>
      </c>
      <c r="U136" s="48">
        <v>25129</v>
      </c>
      <c r="V136" s="120">
        <f t="shared" si="357"/>
        <v>-2.1380169795155387E-2</v>
      </c>
      <c r="W136" s="71">
        <v>24</v>
      </c>
      <c r="X136" s="82">
        <v>17</v>
      </c>
      <c r="Y136" s="71">
        <v>91</v>
      </c>
      <c r="Z136" s="71">
        <v>67</v>
      </c>
      <c r="AA136" s="76" t="str">
        <f t="shared" si="396"/>
        <v>JUN</v>
      </c>
      <c r="AB136" s="77">
        <f t="shared" si="408"/>
        <v>2013</v>
      </c>
      <c r="AC136" s="87" t="s">
        <v>122</v>
      </c>
      <c r="AD136" s="88"/>
    </row>
    <row r="137" spans="1:30" ht="15.6" x14ac:dyDescent="0.3">
      <c r="A137" s="61">
        <v>2013</v>
      </c>
      <c r="B137" s="61" t="s">
        <v>23</v>
      </c>
      <c r="C137" s="81">
        <v>9835</v>
      </c>
      <c r="D137" s="62">
        <f t="shared" si="410"/>
        <v>-2.0905923344947737E-2</v>
      </c>
      <c r="E137" s="63">
        <f t="shared" si="415"/>
        <v>51587</v>
      </c>
      <c r="F137" s="62">
        <f t="shared" si="411"/>
        <v>1.5252302605683696E-2</v>
      </c>
      <c r="G137" s="63">
        <f t="shared" si="418"/>
        <v>128857</v>
      </c>
      <c r="H137" s="62">
        <f t="shared" si="412"/>
        <v>9.8748403175623247E-3</v>
      </c>
      <c r="I137" s="68">
        <v>9674</v>
      </c>
      <c r="J137" s="62">
        <f t="shared" si="413"/>
        <v>-2.0751088166818504E-2</v>
      </c>
      <c r="K137" s="63">
        <f t="shared" si="416"/>
        <v>51468</v>
      </c>
      <c r="L137" s="62">
        <f t="shared" si="409"/>
        <v>7.3886836476764529E-4</v>
      </c>
      <c r="M137" s="63">
        <f t="shared" si="419"/>
        <v>128287</v>
      </c>
      <c r="N137" s="62">
        <f t="shared" si="414"/>
        <v>-1.416684180619449E-3</v>
      </c>
      <c r="O137" s="78">
        <v>12.7</v>
      </c>
      <c r="P137" s="75">
        <v>224.3</v>
      </c>
      <c r="Q137" s="128">
        <f t="shared" ca="1" si="366"/>
        <v>255.55</v>
      </c>
      <c r="R137" s="59">
        <f t="shared" ca="1" si="417"/>
        <v>-73</v>
      </c>
      <c r="S137" s="67">
        <v>-88</v>
      </c>
      <c r="T137" s="58">
        <v>0</v>
      </c>
      <c r="U137" s="48">
        <v>22479</v>
      </c>
      <c r="V137" s="120">
        <f t="shared" si="357"/>
        <v>0.13136041069001964</v>
      </c>
      <c r="W137" s="71">
        <v>31</v>
      </c>
      <c r="X137" s="82">
        <v>17</v>
      </c>
      <c r="Y137" s="71">
        <v>91</v>
      </c>
      <c r="Z137" s="71">
        <v>61</v>
      </c>
      <c r="AA137" s="76" t="str">
        <f t="shared" si="396"/>
        <v>MAY</v>
      </c>
      <c r="AB137" s="77">
        <f t="shared" si="408"/>
        <v>2013</v>
      </c>
      <c r="AC137" s="87" t="s">
        <v>121</v>
      </c>
      <c r="AD137" s="88"/>
    </row>
    <row r="138" spans="1:30" ht="15.6" x14ac:dyDescent="0.3">
      <c r="A138" s="61">
        <v>2013</v>
      </c>
      <c r="B138" s="61" t="s">
        <v>20</v>
      </c>
      <c r="C138" s="81">
        <v>9432</v>
      </c>
      <c r="D138" s="62">
        <f t="shared" si="410"/>
        <v>1.452081316553727E-2</v>
      </c>
      <c r="E138" s="63">
        <f t="shared" si="415"/>
        <v>41752</v>
      </c>
      <c r="F138" s="62">
        <f t="shared" si="411"/>
        <v>2.4161699413741508E-2</v>
      </c>
      <c r="G138" s="63">
        <f t="shared" si="418"/>
        <v>129067</v>
      </c>
      <c r="H138" s="62">
        <f t="shared" si="412"/>
        <v>1.1893375147001176E-2</v>
      </c>
      <c r="I138" s="68">
        <v>9320</v>
      </c>
      <c r="J138" s="62">
        <f t="shared" si="413"/>
        <v>-4.6988466467321657E-3</v>
      </c>
      <c r="K138" s="63">
        <f t="shared" si="416"/>
        <v>41794</v>
      </c>
      <c r="L138" s="62">
        <f t="shared" ref="L138:L143" si="420">+(K138-K150)/K150</f>
        <v>5.8482346995258842E-3</v>
      </c>
      <c r="M138" s="63">
        <f t="shared" si="419"/>
        <v>128492</v>
      </c>
      <c r="N138" s="62">
        <f t="shared" si="414"/>
        <v>4.4380425896367815E-4</v>
      </c>
      <c r="O138" s="78">
        <v>0</v>
      </c>
      <c r="P138" s="75">
        <v>533</v>
      </c>
      <c r="Q138" s="128">
        <f t="shared" ca="1" si="366"/>
        <v>255.55</v>
      </c>
      <c r="R138" s="59">
        <f t="shared" ca="1" si="417"/>
        <v>-24</v>
      </c>
      <c r="S138" s="67">
        <v>-88</v>
      </c>
      <c r="T138" s="58">
        <v>0</v>
      </c>
      <c r="U138" s="48">
        <v>16781</v>
      </c>
      <c r="V138" s="120">
        <f t="shared" si="357"/>
        <v>2.2483548622958812E-2</v>
      </c>
      <c r="W138" s="71">
        <v>2</v>
      </c>
      <c r="X138" s="82">
        <v>20</v>
      </c>
      <c r="Y138" s="71">
        <v>35</v>
      </c>
      <c r="Z138" s="71">
        <v>9</v>
      </c>
      <c r="AA138" s="76" t="str">
        <f t="shared" si="396"/>
        <v>APR</v>
      </c>
      <c r="AB138" s="77">
        <f t="shared" si="408"/>
        <v>2013</v>
      </c>
      <c r="AC138" s="87" t="s">
        <v>120</v>
      </c>
      <c r="AD138" s="88"/>
    </row>
    <row r="139" spans="1:30" ht="15.6" x14ac:dyDescent="0.3">
      <c r="A139" s="61">
        <v>2013</v>
      </c>
      <c r="B139" s="61" t="s">
        <v>18</v>
      </c>
      <c r="C139" s="81">
        <v>10588</v>
      </c>
      <c r="D139" s="62">
        <f t="shared" si="410"/>
        <v>4.7901821060965952E-2</v>
      </c>
      <c r="E139" s="63">
        <f t="shared" si="415"/>
        <v>32320</v>
      </c>
      <c r="F139" s="62">
        <f t="shared" si="411"/>
        <v>2.7009850651414046E-2</v>
      </c>
      <c r="G139" s="63">
        <f t="shared" si="418"/>
        <v>128932</v>
      </c>
      <c r="H139" s="62">
        <f t="shared" si="412"/>
        <v>8.5892642020119845E-3</v>
      </c>
      <c r="I139" s="68">
        <v>10639</v>
      </c>
      <c r="J139" s="62">
        <f t="shared" si="413"/>
        <v>7.099583491101855E-3</v>
      </c>
      <c r="K139" s="63">
        <f t="shared" si="416"/>
        <v>32474</v>
      </c>
      <c r="L139" s="62">
        <f t="shared" si="420"/>
        <v>8.916643365333831E-3</v>
      </c>
      <c r="M139" s="63">
        <f t="shared" si="419"/>
        <v>128536</v>
      </c>
      <c r="N139" s="62">
        <f t="shared" si="414"/>
        <v>-9.7931013041923807E-4</v>
      </c>
      <c r="O139" s="78">
        <v>0</v>
      </c>
      <c r="P139" s="75">
        <v>899.4</v>
      </c>
      <c r="Q139" s="128">
        <f t="shared" ca="1" si="366"/>
        <v>255.55</v>
      </c>
      <c r="R139" s="59">
        <f t="shared" ca="1" si="417"/>
        <v>-37</v>
      </c>
      <c r="S139" s="67">
        <v>88</v>
      </c>
      <c r="T139" s="58">
        <v>0</v>
      </c>
      <c r="U139" s="48">
        <v>18460</v>
      </c>
      <c r="V139" s="120">
        <f t="shared" si="357"/>
        <v>4.8445920200315719E-3</v>
      </c>
      <c r="W139" s="71">
        <v>7</v>
      </c>
      <c r="X139" s="82">
        <v>19</v>
      </c>
      <c r="Y139" s="71">
        <v>32</v>
      </c>
      <c r="Z139" s="71">
        <v>28</v>
      </c>
      <c r="AA139" s="76" t="str">
        <f t="shared" si="396"/>
        <v>MAR</v>
      </c>
      <c r="AB139" s="77">
        <f t="shared" si="408"/>
        <v>2013</v>
      </c>
      <c r="AC139" s="87" t="s">
        <v>119</v>
      </c>
    </row>
    <row r="140" spans="1:30" ht="15.6" x14ac:dyDescent="0.3">
      <c r="A140" s="61">
        <v>2013</v>
      </c>
      <c r="B140" s="61" t="s">
        <v>14</v>
      </c>
      <c r="C140" s="81">
        <v>10224</v>
      </c>
      <c r="D140" s="62">
        <f t="shared" ref="D140:D145" si="421">+(C140-C152)/C152</f>
        <v>1.2277227722772278E-2</v>
      </c>
      <c r="E140" s="63">
        <f t="shared" si="415"/>
        <v>21732</v>
      </c>
      <c r="F140" s="62">
        <f t="shared" ref="F140:F145" si="422">+(E140-E152)/E152</f>
        <v>1.7130019657399607E-2</v>
      </c>
      <c r="G140" s="63">
        <f t="shared" si="418"/>
        <v>128448</v>
      </c>
      <c r="H140" s="62">
        <f t="shared" ref="H140:H145" si="423">+(G140-G152)/G152</f>
        <v>2.1803457405388568E-4</v>
      </c>
      <c r="I140" s="68">
        <v>10224</v>
      </c>
      <c r="J140" s="62">
        <f t="shared" ref="J140:J145" si="424">+(I140-I152)/I152</f>
        <v>1.478908188585608E-2</v>
      </c>
      <c r="K140" s="63">
        <f t="shared" si="416"/>
        <v>21835</v>
      </c>
      <c r="L140" s="62">
        <f t="shared" si="420"/>
        <v>9.8043749710955922E-3</v>
      </c>
      <c r="M140" s="63">
        <f t="shared" si="419"/>
        <v>128461</v>
      </c>
      <c r="N140" s="62">
        <f t="shared" ref="N140:N145" si="425">+(M140-M152)/M152</f>
        <v>-2.205910909161521E-3</v>
      </c>
      <c r="O140" s="78">
        <v>0</v>
      </c>
      <c r="P140" s="75">
        <v>1007.4</v>
      </c>
      <c r="Q140" s="128">
        <f t="shared" ca="1" si="366"/>
        <v>255.55</v>
      </c>
      <c r="R140" s="59">
        <f t="shared" ca="1" si="417"/>
        <v>0</v>
      </c>
      <c r="S140" s="67">
        <v>0</v>
      </c>
      <c r="T140" s="58">
        <v>0</v>
      </c>
      <c r="U140" s="48">
        <v>19463</v>
      </c>
      <c r="V140" s="120">
        <f t="shared" si="357"/>
        <v>6.1637484317896687E-2</v>
      </c>
      <c r="W140" s="71">
        <v>4</v>
      </c>
      <c r="X140" s="82">
        <v>19</v>
      </c>
      <c r="Y140" s="71">
        <v>25</v>
      </c>
      <c r="Z140" s="71">
        <v>3</v>
      </c>
      <c r="AA140" s="76" t="str">
        <f t="shared" si="396"/>
        <v>FEB</v>
      </c>
      <c r="AB140" s="77">
        <f t="shared" si="408"/>
        <v>2013</v>
      </c>
      <c r="AC140" s="87" t="s">
        <v>118</v>
      </c>
    </row>
    <row r="141" spans="1:30" ht="15.6" x14ac:dyDescent="0.3">
      <c r="A141" s="61">
        <v>2013</v>
      </c>
      <c r="B141" s="61" t="s">
        <v>11</v>
      </c>
      <c r="C141" s="81">
        <v>11508</v>
      </c>
      <c r="D141" s="62">
        <f t="shared" si="421"/>
        <v>2.1480560979939643E-2</v>
      </c>
      <c r="E141" s="63">
        <f>+C141</f>
        <v>11508</v>
      </c>
      <c r="F141" s="62">
        <f t="shared" si="422"/>
        <v>2.1480560979939643E-2</v>
      </c>
      <c r="G141" s="63">
        <f t="shared" si="418"/>
        <v>128324</v>
      </c>
      <c r="H141" s="62">
        <f t="shared" si="423"/>
        <v>-2.8905327282899235E-3</v>
      </c>
      <c r="I141" s="68">
        <v>11611</v>
      </c>
      <c r="J141" s="62">
        <f t="shared" si="424"/>
        <v>5.4554901281607202E-3</v>
      </c>
      <c r="K141" s="63">
        <f>+I141</f>
        <v>11611</v>
      </c>
      <c r="L141" s="62">
        <f t="shared" si="420"/>
        <v>5.4554901281607202E-3</v>
      </c>
      <c r="M141" s="63">
        <f t="shared" si="419"/>
        <v>128312</v>
      </c>
      <c r="N141" s="62">
        <f t="shared" si="425"/>
        <v>-5.125103703876005E-3</v>
      </c>
      <c r="O141" s="78">
        <v>0</v>
      </c>
      <c r="P141" s="75">
        <v>1112.9000000000001</v>
      </c>
      <c r="Q141" s="128">
        <f t="shared" ca="1" si="366"/>
        <v>255.55</v>
      </c>
      <c r="R141" s="59">
        <f t="shared" ref="R141:R146" ca="1" si="426">+Q141-S141-T141</f>
        <v>147</v>
      </c>
      <c r="S141" s="67">
        <v>-44</v>
      </c>
      <c r="T141" s="58">
        <v>0</v>
      </c>
      <c r="U141" s="48">
        <v>20887</v>
      </c>
      <c r="V141" s="120">
        <f t="shared" si="357"/>
        <v>4.8228445247415437E-2</v>
      </c>
      <c r="W141" s="71">
        <v>24</v>
      </c>
      <c r="X141" s="82">
        <v>19</v>
      </c>
      <c r="Y141" s="71">
        <v>10</v>
      </c>
      <c r="Z141" s="71">
        <v>-11</v>
      </c>
      <c r="AA141" s="76" t="str">
        <f t="shared" si="396"/>
        <v>JAN</v>
      </c>
      <c r="AB141" s="77">
        <f t="shared" si="408"/>
        <v>2013</v>
      </c>
      <c r="AC141" s="87" t="s">
        <v>126</v>
      </c>
    </row>
    <row r="142" spans="1:30" ht="15.6" x14ac:dyDescent="0.3">
      <c r="A142" s="61">
        <v>2012</v>
      </c>
      <c r="B142" s="61" t="s">
        <v>34</v>
      </c>
      <c r="C142" s="81">
        <v>11008</v>
      </c>
      <c r="D142" s="62">
        <f t="shared" si="421"/>
        <v>8.2432679978017946E-3</v>
      </c>
      <c r="E142" s="63">
        <f>+E143+C142</f>
        <v>128082</v>
      </c>
      <c r="F142" s="62">
        <f t="shared" si="422"/>
        <v>-8.3615924188228732E-3</v>
      </c>
      <c r="G142" s="63">
        <f t="shared" ref="G142:G147" si="427">SUM(C142:C153)</f>
        <v>128082</v>
      </c>
      <c r="H142" s="62">
        <f t="shared" si="423"/>
        <v>-8.3615924188228732E-3</v>
      </c>
      <c r="I142" s="68">
        <v>11261</v>
      </c>
      <c r="J142" s="62">
        <f t="shared" si="424"/>
        <v>8.8880988356590529E-4</v>
      </c>
      <c r="K142" s="63">
        <f>+K143+I142</f>
        <v>128249</v>
      </c>
      <c r="L142" s="62">
        <f t="shared" si="420"/>
        <v>-5.8092356538239198E-3</v>
      </c>
      <c r="M142" s="63">
        <f t="shared" ref="M142:M147" si="428">SUM(I142:I153)</f>
        <v>128249</v>
      </c>
      <c r="N142" s="62">
        <f t="shared" si="425"/>
        <v>-5.8092356538239198E-3</v>
      </c>
      <c r="O142" s="78">
        <v>0</v>
      </c>
      <c r="P142" s="75">
        <v>913.1</v>
      </c>
      <c r="Q142" s="128">
        <f t="shared" ca="1" si="366"/>
        <v>255.55</v>
      </c>
      <c r="R142" s="59">
        <f t="shared" ca="1" si="426"/>
        <v>209</v>
      </c>
      <c r="S142" s="67">
        <v>44</v>
      </c>
      <c r="T142" s="58">
        <v>0</v>
      </c>
      <c r="U142" s="48">
        <v>19133</v>
      </c>
      <c r="V142" s="120">
        <f t="shared" si="357"/>
        <v>-1.1572041122074701E-2</v>
      </c>
      <c r="W142" s="71">
        <v>17</v>
      </c>
      <c r="X142" s="82">
        <v>18</v>
      </c>
      <c r="Y142" s="71">
        <v>36</v>
      </c>
      <c r="Z142" s="71">
        <v>34</v>
      </c>
      <c r="AA142" s="76" t="str">
        <f t="shared" si="396"/>
        <v>DEC</v>
      </c>
      <c r="AB142" s="77">
        <f t="shared" si="408"/>
        <v>2012</v>
      </c>
      <c r="AC142" s="87" t="s">
        <v>117</v>
      </c>
    </row>
    <row r="143" spans="1:30" ht="15.6" x14ac:dyDescent="0.3">
      <c r="A143" s="61">
        <v>2012</v>
      </c>
      <c r="B143" s="61" t="s">
        <v>33</v>
      </c>
      <c r="C143" s="81">
        <v>10072</v>
      </c>
      <c r="D143" s="62">
        <f t="shared" si="421"/>
        <v>3.3131603241358089E-2</v>
      </c>
      <c r="E143" s="63">
        <f>+E144+C143</f>
        <v>117074</v>
      </c>
      <c r="F143" s="62">
        <f t="shared" si="422"/>
        <v>-9.8947938161767189E-3</v>
      </c>
      <c r="G143" s="63">
        <f t="shared" si="427"/>
        <v>127992</v>
      </c>
      <c r="H143" s="62">
        <f t="shared" si="423"/>
        <v>-1.4308817866769349E-2</v>
      </c>
      <c r="I143" s="68">
        <v>9916</v>
      </c>
      <c r="J143" s="62">
        <f t="shared" si="424"/>
        <v>5.883546358287685E-3</v>
      </c>
      <c r="K143" s="63">
        <f>+K144+I143</f>
        <v>116988</v>
      </c>
      <c r="L143" s="62">
        <f t="shared" si="420"/>
        <v>-6.4492474236072421E-3</v>
      </c>
      <c r="M143" s="63">
        <f t="shared" si="428"/>
        <v>128239</v>
      </c>
      <c r="N143" s="62">
        <f t="shared" si="425"/>
        <v>-7.4102849103003347E-3</v>
      </c>
      <c r="O143" s="78">
        <v>0</v>
      </c>
      <c r="P143" s="75">
        <v>762.5</v>
      </c>
      <c r="Q143" s="128">
        <f t="shared" ca="1" si="366"/>
        <v>255.55</v>
      </c>
      <c r="R143" s="59">
        <f t="shared" ca="1" si="426"/>
        <v>-112</v>
      </c>
      <c r="S143" s="67">
        <v>-44</v>
      </c>
      <c r="T143" s="58">
        <v>0</v>
      </c>
      <c r="U143" s="48">
        <v>18792</v>
      </c>
      <c r="V143" s="120">
        <f t="shared" si="357"/>
        <v>5.4604635501431055E-2</v>
      </c>
      <c r="W143" s="71">
        <v>27</v>
      </c>
      <c r="X143" s="82">
        <v>18</v>
      </c>
      <c r="Y143" s="71">
        <v>33</v>
      </c>
      <c r="Z143" s="71">
        <v>31</v>
      </c>
      <c r="AA143" s="76" t="str">
        <f t="shared" si="396"/>
        <v>NOV</v>
      </c>
      <c r="AB143" s="77">
        <f t="shared" si="408"/>
        <v>2012</v>
      </c>
      <c r="AC143" s="87" t="s">
        <v>113</v>
      </c>
    </row>
    <row r="144" spans="1:30" ht="15.6" x14ac:dyDescent="0.3">
      <c r="A144" s="61">
        <v>2012</v>
      </c>
      <c r="B144" s="61" t="s">
        <v>32</v>
      </c>
      <c r="C144" s="81">
        <v>9751</v>
      </c>
      <c r="D144" s="62">
        <f t="shared" si="421"/>
        <v>-1.1155055268228374E-2</v>
      </c>
      <c r="E144" s="63">
        <f>+E145+C144</f>
        <v>107002</v>
      </c>
      <c r="F144" s="62">
        <f t="shared" si="422"/>
        <v>-1.3761002811189455E-2</v>
      </c>
      <c r="G144" s="63">
        <f t="shared" si="427"/>
        <v>127669</v>
      </c>
      <c r="H144" s="62">
        <f t="shared" si="423"/>
        <v>-1.9153055423241805E-2</v>
      </c>
      <c r="I144" s="68">
        <v>9778</v>
      </c>
      <c r="J144" s="62">
        <f t="shared" si="424"/>
        <v>-2.0044097013429546E-2</v>
      </c>
      <c r="K144" s="63">
        <f>+K145+I144</f>
        <v>107072</v>
      </c>
      <c r="L144" s="62">
        <f t="shared" ref="L144:L149" si="429">+(K144-K156)/K156</f>
        <v>-7.5761116140233131E-3</v>
      </c>
      <c r="M144" s="63">
        <f t="shared" si="428"/>
        <v>128181</v>
      </c>
      <c r="N144" s="62">
        <f t="shared" si="425"/>
        <v>-9.2012776055835736E-3</v>
      </c>
      <c r="O144" s="78">
        <v>0</v>
      </c>
      <c r="P144" s="75">
        <v>311.39999999999998</v>
      </c>
      <c r="Q144" s="128">
        <f t="shared" ca="1" si="366"/>
        <v>255.55</v>
      </c>
      <c r="R144" s="59">
        <f t="shared" ca="1" si="426"/>
        <v>71</v>
      </c>
      <c r="S144" s="67">
        <v>-44</v>
      </c>
      <c r="T144" s="58">
        <v>0</v>
      </c>
      <c r="U144" s="48">
        <v>16681</v>
      </c>
      <c r="V144" s="120">
        <f t="shared" si="357"/>
        <v>-3.4105385060799076E-2</v>
      </c>
      <c r="W144" s="71">
        <v>15</v>
      </c>
      <c r="X144" s="82">
        <v>19</v>
      </c>
      <c r="Y144" s="71">
        <v>66</v>
      </c>
      <c r="Z144" s="71">
        <v>59</v>
      </c>
      <c r="AA144" s="76" t="str">
        <f t="shared" si="396"/>
        <v>OCT</v>
      </c>
      <c r="AB144" s="77">
        <f t="shared" si="408"/>
        <v>2012</v>
      </c>
      <c r="AC144" s="87" t="s">
        <v>113</v>
      </c>
      <c r="AD144" s="86" t="s">
        <v>108</v>
      </c>
    </row>
    <row r="145" spans="1:30" ht="15.6" x14ac:dyDescent="0.3">
      <c r="A145" s="61">
        <v>2012</v>
      </c>
      <c r="B145" s="61" t="s">
        <v>31</v>
      </c>
      <c r="C145" s="81">
        <v>10164</v>
      </c>
      <c r="D145" s="62">
        <f t="shared" si="421"/>
        <v>-4.1945517956452072E-2</v>
      </c>
      <c r="E145" s="63">
        <f>+E146+C145</f>
        <v>97251</v>
      </c>
      <c r="F145" s="62">
        <f t="shared" si="422"/>
        <v>-1.4021534156578867E-2</v>
      </c>
      <c r="G145" s="63">
        <f t="shared" si="427"/>
        <v>127779</v>
      </c>
      <c r="H145" s="62">
        <f t="shared" si="423"/>
        <v>-1.9001335851490164E-2</v>
      </c>
      <c r="I145" s="68">
        <v>10161</v>
      </c>
      <c r="J145" s="62">
        <f t="shared" si="424"/>
        <v>-1.4929714008725158E-2</v>
      </c>
      <c r="K145" s="63">
        <f>+K146+I145</f>
        <v>97294</v>
      </c>
      <c r="L145" s="62">
        <f t="shared" si="429"/>
        <v>-6.305518187865E-3</v>
      </c>
      <c r="M145" s="63">
        <f t="shared" si="428"/>
        <v>128381</v>
      </c>
      <c r="N145" s="62">
        <f t="shared" si="425"/>
        <v>-7.7044294977942351E-3</v>
      </c>
      <c r="O145" s="78">
        <v>99.9</v>
      </c>
      <c r="P145" s="75">
        <v>31</v>
      </c>
      <c r="Q145" s="128">
        <f t="shared" ca="1" si="366"/>
        <v>255.55</v>
      </c>
      <c r="R145" s="59">
        <f t="shared" ca="1" si="426"/>
        <v>-47</v>
      </c>
      <c r="S145" s="67">
        <v>44</v>
      </c>
      <c r="T145" s="58">
        <v>0</v>
      </c>
      <c r="U145" s="48">
        <v>21439</v>
      </c>
      <c r="V145" s="120">
        <f t="shared" si="357"/>
        <v>5.5328574944622198E-2</v>
      </c>
      <c r="W145" s="71">
        <v>7</v>
      </c>
      <c r="X145" s="82">
        <v>16</v>
      </c>
      <c r="Y145" s="71">
        <v>82</v>
      </c>
      <c r="Z145" s="71">
        <v>66</v>
      </c>
      <c r="AA145" s="76" t="str">
        <f t="shared" si="396"/>
        <v>SEP</v>
      </c>
      <c r="AB145" s="77">
        <f t="shared" si="408"/>
        <v>2012</v>
      </c>
      <c r="AC145" s="87" t="s">
        <v>113</v>
      </c>
    </row>
    <row r="146" spans="1:30" ht="15.6" x14ac:dyDescent="0.3">
      <c r="A146" s="61">
        <v>2012</v>
      </c>
      <c r="B146" s="61" t="s">
        <v>29</v>
      </c>
      <c r="C146" s="81">
        <v>12740</v>
      </c>
      <c r="D146" s="62">
        <f t="shared" ref="D146:D151" si="430">+(C146-C158)/C158</f>
        <v>6.3172828173245432E-2</v>
      </c>
      <c r="E146" s="63">
        <f>+E147+C146</f>
        <v>87087</v>
      </c>
      <c r="F146" s="62">
        <f t="shared" ref="F146:F151" si="431">+(E146-E158)/E158</f>
        <v>-1.0656063618290258E-2</v>
      </c>
      <c r="G146" s="63">
        <f t="shared" si="427"/>
        <v>128224</v>
      </c>
      <c r="H146" s="62">
        <f t="shared" ref="H146:H151" si="432">+(G146-G158)/G158</f>
        <v>-1.6045735333614704E-2</v>
      </c>
      <c r="I146" s="68">
        <v>12295</v>
      </c>
      <c r="J146" s="62">
        <f t="shared" ref="J146:J151" si="433">+(I146-I158)/I158</f>
        <v>8.6963655755189113E-3</v>
      </c>
      <c r="K146" s="63">
        <f>+K147+I146</f>
        <v>87133</v>
      </c>
      <c r="L146" s="62">
        <f t="shared" si="429"/>
        <v>-5.2899673413451913E-3</v>
      </c>
      <c r="M146" s="63">
        <f t="shared" si="428"/>
        <v>128535</v>
      </c>
      <c r="N146" s="62">
        <f t="shared" ref="N146:N151" si="434">+(M146-M158)/M158</f>
        <v>-6.9201675071138558E-3</v>
      </c>
      <c r="O146" s="78">
        <v>134.19999999999999</v>
      </c>
      <c r="P146" s="75">
        <v>0</v>
      </c>
      <c r="Q146" s="128">
        <f t="shared" ca="1" si="366"/>
        <v>255.55</v>
      </c>
      <c r="R146" s="59">
        <f t="shared" ca="1" si="426"/>
        <v>-401</v>
      </c>
      <c r="S146" s="67">
        <v>-44</v>
      </c>
      <c r="T146" s="58">
        <v>0</v>
      </c>
      <c r="U146" s="48">
        <v>24751</v>
      </c>
      <c r="V146" s="120">
        <f t="shared" si="357"/>
        <v>6.0272446881425634E-2</v>
      </c>
      <c r="W146" s="71">
        <v>3</v>
      </c>
      <c r="X146" s="82">
        <v>16</v>
      </c>
      <c r="Y146" s="71">
        <v>90</v>
      </c>
      <c r="Z146" s="71">
        <v>64</v>
      </c>
      <c r="AA146" s="76" t="str">
        <f t="shared" si="396"/>
        <v>AUG</v>
      </c>
      <c r="AB146" s="77">
        <f t="shared" si="408"/>
        <v>2012</v>
      </c>
      <c r="AC146" s="86" t="s">
        <v>111</v>
      </c>
    </row>
    <row r="147" spans="1:30" ht="15.6" x14ac:dyDescent="0.3">
      <c r="A147" s="61">
        <v>2012</v>
      </c>
      <c r="B147" s="61" t="s">
        <v>28</v>
      </c>
      <c r="C147" s="81">
        <v>12837</v>
      </c>
      <c r="D147" s="62">
        <f t="shared" si="430"/>
        <v>-7.4996134219885574E-3</v>
      </c>
      <c r="E147" s="63">
        <f t="shared" ref="E147:E152" si="435">+E148+C147</f>
        <v>74347</v>
      </c>
      <c r="F147" s="62">
        <f t="shared" si="431"/>
        <v>-2.2290313247941927E-2</v>
      </c>
      <c r="G147" s="63">
        <f t="shared" si="427"/>
        <v>127467</v>
      </c>
      <c r="H147" s="62">
        <f t="shared" si="432"/>
        <v>-2.3914541695382496E-2</v>
      </c>
      <c r="I147" s="68">
        <v>12565</v>
      </c>
      <c r="J147" s="62">
        <f t="shared" si="433"/>
        <v>9.5594678562893327E-4</v>
      </c>
      <c r="K147" s="63">
        <f t="shared" ref="K147:K152" si="436">+K148+I147</f>
        <v>74838</v>
      </c>
      <c r="L147" s="62">
        <f t="shared" si="429"/>
        <v>-7.5507461590431264E-3</v>
      </c>
      <c r="M147" s="63">
        <f t="shared" si="428"/>
        <v>128429</v>
      </c>
      <c r="N147" s="62">
        <f t="shared" si="434"/>
        <v>-9.2929706339744816E-3</v>
      </c>
      <c r="O147" s="78">
        <v>133.30000000000001</v>
      </c>
      <c r="P147" s="75">
        <v>0</v>
      </c>
      <c r="Q147" s="128">
        <f t="shared" ca="1" si="366"/>
        <v>255.55</v>
      </c>
      <c r="R147" s="59">
        <f t="shared" ref="R147:R152" ca="1" si="437">+Q147-S147-T147</f>
        <v>-272</v>
      </c>
      <c r="S147" s="67">
        <v>0</v>
      </c>
      <c r="T147" s="58">
        <v>0</v>
      </c>
      <c r="U147" s="48">
        <v>25880</v>
      </c>
      <c r="V147" s="120">
        <f t="shared" si="357"/>
        <v>-6.5940015158624174E-2</v>
      </c>
      <c r="W147" s="71">
        <v>17</v>
      </c>
      <c r="X147" s="82">
        <v>17</v>
      </c>
      <c r="Y147" s="71">
        <v>93</v>
      </c>
      <c r="Z147" s="71">
        <v>65</v>
      </c>
      <c r="AA147" s="76" t="str">
        <f t="shared" si="396"/>
        <v>JUL</v>
      </c>
      <c r="AB147" s="77">
        <f t="shared" si="408"/>
        <v>2012</v>
      </c>
      <c r="AC147" s="86" t="s">
        <v>110</v>
      </c>
    </row>
    <row r="148" spans="1:30" ht="15.6" x14ac:dyDescent="0.3">
      <c r="A148" s="61">
        <v>2012</v>
      </c>
      <c r="B148" s="61" t="s">
        <v>25</v>
      </c>
      <c r="C148" s="81">
        <v>10698</v>
      </c>
      <c r="D148" s="62">
        <f t="shared" si="430"/>
        <v>-3.0752026838132512E-3</v>
      </c>
      <c r="E148" s="63">
        <f t="shared" si="435"/>
        <v>61510</v>
      </c>
      <c r="F148" s="62">
        <f t="shared" si="431"/>
        <v>-2.532167078658807E-2</v>
      </c>
      <c r="G148" s="63">
        <f t="shared" ref="G148:G165" si="438">SUM(C148:C159)</f>
        <v>127564</v>
      </c>
      <c r="H148" s="62">
        <f t="shared" si="432"/>
        <v>-2.6526251526251526E-2</v>
      </c>
      <c r="I148" s="68">
        <v>10843</v>
      </c>
      <c r="J148" s="62">
        <f t="shared" si="433"/>
        <v>-4.7728315741165676E-3</v>
      </c>
      <c r="K148" s="63">
        <f t="shared" si="436"/>
        <v>62273</v>
      </c>
      <c r="L148" s="62">
        <f t="shared" si="429"/>
        <v>-9.2496653614380902E-3</v>
      </c>
      <c r="M148" s="63">
        <f t="shared" ref="M148:M165" si="439">SUM(I148:I159)</f>
        <v>128417</v>
      </c>
      <c r="N148" s="62">
        <f t="shared" si="434"/>
        <v>-9.3922332037417837E-3</v>
      </c>
      <c r="O148" s="78">
        <v>41.6</v>
      </c>
      <c r="P148" s="75">
        <v>64.5</v>
      </c>
      <c r="Q148" s="128">
        <f t="shared" ca="1" si="366"/>
        <v>255.55</v>
      </c>
      <c r="R148" s="59">
        <f t="shared" ca="1" si="437"/>
        <v>101</v>
      </c>
      <c r="S148" s="67">
        <v>44</v>
      </c>
      <c r="T148" s="58">
        <v>0</v>
      </c>
      <c r="U148" s="48">
        <v>25678</v>
      </c>
      <c r="V148" s="120">
        <f t="shared" si="357"/>
        <v>0.1010204956693251</v>
      </c>
      <c r="W148" s="71">
        <v>21</v>
      </c>
      <c r="X148" s="82">
        <v>17</v>
      </c>
      <c r="Y148" s="71">
        <v>91</v>
      </c>
      <c r="Z148" s="71">
        <v>65</v>
      </c>
      <c r="AA148" s="76" t="str">
        <f t="shared" si="396"/>
        <v>JUN</v>
      </c>
      <c r="AB148" s="77">
        <f t="shared" si="408"/>
        <v>2012</v>
      </c>
      <c r="AC148" s="86" t="s">
        <v>109</v>
      </c>
    </row>
    <row r="149" spans="1:30" ht="15.6" x14ac:dyDescent="0.3">
      <c r="A149" s="61">
        <v>2012</v>
      </c>
      <c r="B149" s="61" t="s">
        <v>23</v>
      </c>
      <c r="C149" s="81">
        <v>10045</v>
      </c>
      <c r="D149" s="62">
        <f t="shared" si="430"/>
        <v>4.7009401880376079E-3</v>
      </c>
      <c r="E149" s="63">
        <f t="shared" si="435"/>
        <v>50812</v>
      </c>
      <c r="F149" s="62">
        <f t="shared" si="431"/>
        <v>-2.9879527273421538E-2</v>
      </c>
      <c r="G149" s="63">
        <f t="shared" si="438"/>
        <v>127597</v>
      </c>
      <c r="H149" s="62">
        <f t="shared" si="432"/>
        <v>-2.9968298375386768E-2</v>
      </c>
      <c r="I149" s="68">
        <v>9879</v>
      </c>
      <c r="J149" s="62">
        <f t="shared" si="433"/>
        <v>3.4535297105129509E-3</v>
      </c>
      <c r="K149" s="63">
        <f t="shared" si="436"/>
        <v>51430</v>
      </c>
      <c r="L149" s="62">
        <f t="shared" si="429"/>
        <v>-1.0188381378362003E-2</v>
      </c>
      <c r="M149" s="63">
        <f t="shared" si="439"/>
        <v>128469</v>
      </c>
      <c r="N149" s="62">
        <f t="shared" si="434"/>
        <v>-9.5946639594913438E-3</v>
      </c>
      <c r="O149" s="78">
        <v>0</v>
      </c>
      <c r="P149" s="75">
        <v>159.6</v>
      </c>
      <c r="Q149" s="128">
        <f t="shared" ca="1" si="366"/>
        <v>255.55</v>
      </c>
      <c r="R149" s="59">
        <f t="shared" ca="1" si="437"/>
        <v>-78</v>
      </c>
      <c r="S149" s="67">
        <v>-88</v>
      </c>
      <c r="T149" s="58">
        <v>0</v>
      </c>
      <c r="U149" s="48">
        <v>19869</v>
      </c>
      <c r="V149" s="120">
        <f t="shared" si="357"/>
        <v>1.1084798710132514E-3</v>
      </c>
      <c r="W149" s="71">
        <v>29</v>
      </c>
      <c r="X149" s="82">
        <v>17</v>
      </c>
      <c r="Y149" s="71">
        <v>77</v>
      </c>
      <c r="Z149" s="71">
        <v>66</v>
      </c>
      <c r="AA149" s="76" t="str">
        <f t="shared" si="396"/>
        <v>MAY</v>
      </c>
      <c r="AB149" s="77">
        <f t="shared" si="408"/>
        <v>2012</v>
      </c>
      <c r="AC149" s="86" t="s">
        <v>106</v>
      </c>
    </row>
    <row r="150" spans="1:30" ht="15.6" x14ac:dyDescent="0.3">
      <c r="A150" s="61">
        <v>2012</v>
      </c>
      <c r="B150" s="61" t="s">
        <v>20</v>
      </c>
      <c r="C150" s="81">
        <v>9297</v>
      </c>
      <c r="D150" s="62">
        <f t="shared" si="430"/>
        <v>-2.9641999791253523E-2</v>
      </c>
      <c r="E150" s="63">
        <f t="shared" si="435"/>
        <v>40767</v>
      </c>
      <c r="F150" s="62">
        <f t="shared" si="431"/>
        <v>-3.8037707355057931E-2</v>
      </c>
      <c r="G150" s="63">
        <f t="shared" si="438"/>
        <v>127550</v>
      </c>
      <c r="H150" s="62">
        <f t="shared" si="432"/>
        <v>-3.1613951440241733E-2</v>
      </c>
      <c r="I150" s="68">
        <v>9364</v>
      </c>
      <c r="J150" s="62">
        <f t="shared" si="433"/>
        <v>-2.3668022104055886E-2</v>
      </c>
      <c r="K150" s="63">
        <f t="shared" si="436"/>
        <v>41551</v>
      </c>
      <c r="L150" s="62">
        <f t="shared" ref="L150:L163" si="440">+(K150-K162)/K162</f>
        <v>-1.3377425317555362E-2</v>
      </c>
      <c r="M150" s="63">
        <f t="shared" si="439"/>
        <v>128435</v>
      </c>
      <c r="N150" s="62">
        <f t="shared" si="434"/>
        <v>-1.1898287909427813E-2</v>
      </c>
      <c r="O150" s="78">
        <v>0</v>
      </c>
      <c r="P150" s="75">
        <v>439</v>
      </c>
      <c r="Q150" s="128">
        <f t="shared" ca="1" si="366"/>
        <v>255.55</v>
      </c>
      <c r="R150" s="59">
        <f t="shared" ca="1" si="437"/>
        <v>67</v>
      </c>
      <c r="S150" s="67">
        <v>0</v>
      </c>
      <c r="T150" s="58">
        <v>0</v>
      </c>
      <c r="U150" s="48">
        <v>16412</v>
      </c>
      <c r="V150" s="120">
        <f t="shared" si="357"/>
        <v>-1.0729355033152501E-2</v>
      </c>
      <c r="W150" s="71">
        <v>16</v>
      </c>
      <c r="X150" s="82">
        <v>15</v>
      </c>
      <c r="Y150" s="71">
        <v>83</v>
      </c>
      <c r="Z150" s="71">
        <v>50</v>
      </c>
      <c r="AA150" s="76" t="str">
        <f t="shared" si="396"/>
        <v>APR</v>
      </c>
      <c r="AB150" s="77">
        <f t="shared" si="408"/>
        <v>2012</v>
      </c>
      <c r="AC150" s="86" t="s">
        <v>105</v>
      </c>
    </row>
    <row r="151" spans="1:30" ht="15.6" x14ac:dyDescent="0.3">
      <c r="A151" s="61">
        <v>2012</v>
      </c>
      <c r="B151" s="61" t="s">
        <v>18</v>
      </c>
      <c r="C151" s="81">
        <v>10104</v>
      </c>
      <c r="D151" s="62">
        <f t="shared" si="430"/>
        <v>-5.4817586529466791E-2</v>
      </c>
      <c r="E151" s="63">
        <f t="shared" si="435"/>
        <v>31470</v>
      </c>
      <c r="F151" s="62">
        <f t="shared" si="431"/>
        <v>-4.0490273797182758E-2</v>
      </c>
      <c r="G151" s="63">
        <f t="shared" si="438"/>
        <v>127834</v>
      </c>
      <c r="H151" s="62">
        <f t="shared" si="432"/>
        <v>-2.7922680333977157E-2</v>
      </c>
      <c r="I151" s="68">
        <v>10564</v>
      </c>
      <c r="J151" s="62">
        <f t="shared" si="433"/>
        <v>-7.7956231802385652E-3</v>
      </c>
      <c r="K151" s="63">
        <f t="shared" si="436"/>
        <v>32187</v>
      </c>
      <c r="L151" s="62">
        <f t="shared" si="440"/>
        <v>-1.0342774315413994E-2</v>
      </c>
      <c r="M151" s="63">
        <f t="shared" si="439"/>
        <v>128662</v>
      </c>
      <c r="N151" s="62">
        <f t="shared" si="434"/>
        <v>-9.3516337259261558E-3</v>
      </c>
      <c r="O151" s="78">
        <v>0</v>
      </c>
      <c r="P151" s="75">
        <v>625</v>
      </c>
      <c r="Q151" s="128">
        <f t="shared" ca="1" si="366"/>
        <v>255.55</v>
      </c>
      <c r="R151" s="59">
        <f t="shared" ca="1" si="437"/>
        <v>460</v>
      </c>
      <c r="S151" s="67">
        <v>0</v>
      </c>
      <c r="T151" s="58">
        <v>0</v>
      </c>
      <c r="U151" s="48">
        <v>18371</v>
      </c>
      <c r="V151" s="120">
        <f t="shared" si="357"/>
        <v>-2.2299095263437999E-2</v>
      </c>
      <c r="W151" s="71">
        <v>1</v>
      </c>
      <c r="X151" s="82">
        <v>19</v>
      </c>
      <c r="Y151" s="71">
        <v>29</v>
      </c>
      <c r="Z151" s="71">
        <v>26</v>
      </c>
      <c r="AA151" s="76" t="str">
        <f t="shared" si="396"/>
        <v>MAR</v>
      </c>
      <c r="AB151" s="77">
        <f t="shared" si="408"/>
        <v>2012</v>
      </c>
      <c r="AC151" s="86" t="s">
        <v>106</v>
      </c>
    </row>
    <row r="152" spans="1:30" ht="15.6" x14ac:dyDescent="0.3">
      <c r="A152" s="61">
        <v>2012</v>
      </c>
      <c r="B152" s="61" t="s">
        <v>14</v>
      </c>
      <c r="C152" s="81">
        <v>10100</v>
      </c>
      <c r="D152" s="62">
        <f t="shared" ref="D152:D164" si="441">+(C152-C164)/C164</f>
        <v>-2.6599845797995375E-2</v>
      </c>
      <c r="E152" s="63">
        <f t="shared" si="435"/>
        <v>21366</v>
      </c>
      <c r="F152" s="62">
        <f t="shared" ref="F152:F164" si="442">+(E152-E164)/E164</f>
        <v>-3.3562511308123759E-2</v>
      </c>
      <c r="G152" s="63">
        <f t="shared" si="438"/>
        <v>128420</v>
      </c>
      <c r="H152" s="62">
        <f t="shared" ref="H152:H164" si="443">+(G152-G164)/G164</f>
        <v>-2.0942767616854849E-2</v>
      </c>
      <c r="I152" s="68">
        <v>10075</v>
      </c>
      <c r="J152" s="62">
        <f t="shared" ref="J152:J164" si="444">+(I152-I164)/I164</f>
        <v>-2.2129476851402503E-2</v>
      </c>
      <c r="K152" s="63">
        <f t="shared" si="436"/>
        <v>21623</v>
      </c>
      <c r="L152" s="62">
        <f t="shared" si="440"/>
        <v>-1.1582445397049558E-2</v>
      </c>
      <c r="M152" s="63">
        <f t="shared" si="439"/>
        <v>128745</v>
      </c>
      <c r="N152" s="62">
        <f t="shared" ref="N152:N164" si="445">+(M152-M164)/M164</f>
        <v>-8.903342021502194E-3</v>
      </c>
      <c r="O152" s="78">
        <v>0</v>
      </c>
      <c r="P152" s="75">
        <v>876</v>
      </c>
      <c r="Q152" s="128">
        <f t="shared" ca="1" si="366"/>
        <v>255.55</v>
      </c>
      <c r="R152" s="59">
        <f t="shared" ca="1" si="437"/>
        <v>319</v>
      </c>
      <c r="S152" s="67">
        <v>0</v>
      </c>
      <c r="T152" s="58">
        <v>-344</v>
      </c>
      <c r="U152" s="48">
        <v>18333</v>
      </c>
      <c r="V152" s="120">
        <f t="shared" si="357"/>
        <v>-8.2432432432432437E-2</v>
      </c>
      <c r="W152" s="71">
        <v>29</v>
      </c>
      <c r="X152" s="82">
        <v>19</v>
      </c>
      <c r="Y152" s="71">
        <v>32</v>
      </c>
      <c r="Z152" s="71">
        <v>29</v>
      </c>
      <c r="AA152" s="76" t="str">
        <f t="shared" si="396"/>
        <v>FEB</v>
      </c>
      <c r="AB152" s="77">
        <f t="shared" si="408"/>
        <v>2012</v>
      </c>
      <c r="AC152" s="86" t="s">
        <v>114</v>
      </c>
      <c r="AD152" s="86" t="s">
        <v>115</v>
      </c>
    </row>
    <row r="153" spans="1:30" ht="15.6" x14ac:dyDescent="0.3">
      <c r="A153" s="61">
        <v>2012</v>
      </c>
      <c r="B153" s="61" t="s">
        <v>11</v>
      </c>
      <c r="C153" s="81">
        <v>11266</v>
      </c>
      <c r="D153" s="62">
        <f t="shared" si="441"/>
        <v>-3.972042277531538E-2</v>
      </c>
      <c r="E153" s="63">
        <f>+C153</f>
        <v>11266</v>
      </c>
      <c r="F153" s="62">
        <f t="shared" si="442"/>
        <v>-3.972042277531538E-2</v>
      </c>
      <c r="G153" s="63">
        <f t="shared" si="438"/>
        <v>128696</v>
      </c>
      <c r="H153" s="62">
        <f t="shared" si="443"/>
        <v>-1.7092580995005116E-2</v>
      </c>
      <c r="I153" s="68">
        <v>11548</v>
      </c>
      <c r="J153" s="62">
        <f t="shared" si="444"/>
        <v>-2.1931359390020659E-3</v>
      </c>
      <c r="K153" s="63">
        <f>+I153</f>
        <v>11548</v>
      </c>
      <c r="L153" s="62">
        <f t="shared" si="440"/>
        <v>-2.1931359390020659E-3</v>
      </c>
      <c r="M153" s="63">
        <f t="shared" si="439"/>
        <v>128973</v>
      </c>
      <c r="N153" s="62">
        <f t="shared" si="445"/>
        <v>-6.5822542853344324E-3</v>
      </c>
      <c r="O153" s="78">
        <v>0</v>
      </c>
      <c r="P153" s="75">
        <v>1052.9000000000001</v>
      </c>
      <c r="Q153" s="128">
        <f t="shared" ca="1" si="366"/>
        <v>255.55</v>
      </c>
      <c r="R153" s="59">
        <f t="shared" ref="R153:R158" ca="1" si="446">+Q153-S153-T153</f>
        <v>282</v>
      </c>
      <c r="S153" s="67">
        <v>0</v>
      </c>
      <c r="T153" s="58">
        <v>0</v>
      </c>
      <c r="U153" s="48">
        <v>19926</v>
      </c>
      <c r="V153" s="120">
        <f t="shared" si="357"/>
        <v>-5.3531563197644044E-2</v>
      </c>
      <c r="W153" s="71">
        <v>4</v>
      </c>
      <c r="X153" s="82">
        <v>18</v>
      </c>
      <c r="Y153" s="71">
        <v>24</v>
      </c>
      <c r="Z153" s="71">
        <v>0</v>
      </c>
      <c r="AA153" s="76" t="str">
        <f t="shared" si="396"/>
        <v>JAN</v>
      </c>
      <c r="AB153" s="77">
        <f t="shared" si="408"/>
        <v>2012</v>
      </c>
      <c r="AC153" s="86" t="s">
        <v>106</v>
      </c>
    </row>
    <row r="154" spans="1:30" ht="15.6" x14ac:dyDescent="0.3">
      <c r="A154" s="61">
        <v>2011</v>
      </c>
      <c r="B154" s="61" t="s">
        <v>34</v>
      </c>
      <c r="C154" s="81">
        <v>10918</v>
      </c>
      <c r="D154" s="62">
        <f t="shared" si="441"/>
        <v>-5.9279682922626226E-2</v>
      </c>
      <c r="E154" s="63">
        <f>+E155+C154</f>
        <v>129162</v>
      </c>
      <c r="F154" s="62">
        <f t="shared" si="442"/>
        <v>-1.2303951181836952E-2</v>
      </c>
      <c r="G154" s="63">
        <f t="shared" si="438"/>
        <v>129162</v>
      </c>
      <c r="H154" s="62">
        <f t="shared" si="443"/>
        <v>-1.2303951181836952E-2</v>
      </c>
      <c r="I154" s="68">
        <v>11251</v>
      </c>
      <c r="J154" s="62">
        <f t="shared" si="444"/>
        <v>-1.7294086819809592E-2</v>
      </c>
      <c r="K154" s="63">
        <f>+K155+I154</f>
        <v>128998.382</v>
      </c>
      <c r="L154" s="62">
        <f t="shared" si="440"/>
        <v>-7.0186495629102567E-3</v>
      </c>
      <c r="M154" s="63">
        <f t="shared" si="439"/>
        <v>128998.382</v>
      </c>
      <c r="N154" s="62">
        <f t="shared" si="445"/>
        <v>-7.0186495629103677E-3</v>
      </c>
      <c r="O154" s="78">
        <v>0</v>
      </c>
      <c r="P154" s="75">
        <v>856.8</v>
      </c>
      <c r="Q154" s="128">
        <f t="shared" ca="1" si="366"/>
        <v>255.55</v>
      </c>
      <c r="R154" s="59">
        <f t="shared" ca="1" si="446"/>
        <v>333</v>
      </c>
      <c r="S154" s="67">
        <v>0</v>
      </c>
      <c r="T154" s="58">
        <v>0</v>
      </c>
      <c r="U154" s="48">
        <v>19357</v>
      </c>
      <c r="V154" s="120">
        <f t="shared" si="357"/>
        <v>-6.1342255843274171E-2</v>
      </c>
      <c r="W154" s="71">
        <v>19</v>
      </c>
      <c r="X154" s="82">
        <v>18</v>
      </c>
      <c r="Y154" s="71">
        <v>42</v>
      </c>
      <c r="Z154" s="71">
        <v>26</v>
      </c>
      <c r="AA154" s="76" t="str">
        <f t="shared" si="396"/>
        <v>DEC</v>
      </c>
      <c r="AB154" s="77">
        <f t="shared" si="408"/>
        <v>2011</v>
      </c>
      <c r="AC154" s="86" t="s">
        <v>104</v>
      </c>
    </row>
    <row r="155" spans="1:30" ht="15.6" x14ac:dyDescent="0.3">
      <c r="A155" s="61">
        <v>2011</v>
      </c>
      <c r="B155" s="61" t="s">
        <v>33</v>
      </c>
      <c r="C155" s="81">
        <v>9749</v>
      </c>
      <c r="D155" s="62">
        <f t="shared" si="441"/>
        <v>-3.1010833913129907E-2</v>
      </c>
      <c r="E155" s="63">
        <f>+E156+C155</f>
        <v>118244</v>
      </c>
      <c r="F155" s="62">
        <f t="shared" si="442"/>
        <v>-7.7287794234884404E-3</v>
      </c>
      <c r="G155" s="63">
        <f t="shared" si="438"/>
        <v>129850</v>
      </c>
      <c r="H155" s="62">
        <f t="shared" si="443"/>
        <v>-6.4426284699905124E-3</v>
      </c>
      <c r="I155" s="68">
        <v>9858</v>
      </c>
      <c r="J155" s="62">
        <f t="shared" si="444"/>
        <v>-1.7442439948171035E-2</v>
      </c>
      <c r="K155" s="63">
        <f>+K156+I155</f>
        <v>117747.382</v>
      </c>
      <c r="L155" s="62">
        <f t="shared" si="440"/>
        <v>-6.025552202858382E-3</v>
      </c>
      <c r="M155" s="63">
        <f t="shared" si="439"/>
        <v>129196.382</v>
      </c>
      <c r="N155" s="62">
        <f t="shared" si="445"/>
        <v>-5.1728916251199903E-3</v>
      </c>
      <c r="O155" s="78">
        <v>0</v>
      </c>
      <c r="P155" s="75">
        <v>538.70000000000005</v>
      </c>
      <c r="Q155" s="128">
        <f t="shared" ca="1" si="366"/>
        <v>255.55</v>
      </c>
      <c r="R155" s="59">
        <f t="shared" ca="1" si="446"/>
        <v>153</v>
      </c>
      <c r="S155" s="67">
        <v>-44</v>
      </c>
      <c r="T155" s="58">
        <v>0</v>
      </c>
      <c r="U155" s="48">
        <v>17819</v>
      </c>
      <c r="V155" s="120">
        <f t="shared" si="357"/>
        <v>-2.2920436475297474E-2</v>
      </c>
      <c r="W155" s="71">
        <v>23</v>
      </c>
      <c r="X155" s="82">
        <v>18</v>
      </c>
      <c r="Y155" s="71">
        <v>36</v>
      </c>
      <c r="Z155" s="71">
        <v>32</v>
      </c>
      <c r="AA155" s="76" t="str">
        <f t="shared" ref="AA155:AA160" si="447">+B155</f>
        <v>NOV</v>
      </c>
      <c r="AB155" s="77">
        <f t="shared" si="408"/>
        <v>2011</v>
      </c>
      <c r="AC155" s="86" t="s">
        <v>104</v>
      </c>
    </row>
    <row r="156" spans="1:30" ht="15.6" x14ac:dyDescent="0.3">
      <c r="A156" s="61">
        <v>2011</v>
      </c>
      <c r="B156" s="61" t="s">
        <v>32</v>
      </c>
      <c r="C156" s="81">
        <v>9861</v>
      </c>
      <c r="D156" s="62">
        <f t="shared" si="441"/>
        <v>-9.2434441876821059E-3</v>
      </c>
      <c r="E156" s="63">
        <f>+E157+C156</f>
        <v>108495</v>
      </c>
      <c r="F156" s="62">
        <f t="shared" si="442"/>
        <v>-5.5818301803783549E-3</v>
      </c>
      <c r="G156" s="63">
        <f t="shared" si="438"/>
        <v>130162</v>
      </c>
      <c r="H156" s="62">
        <f t="shared" si="443"/>
        <v>-1.6796925932459485E-3</v>
      </c>
      <c r="I156" s="68">
        <v>9978</v>
      </c>
      <c r="J156" s="62">
        <f t="shared" si="444"/>
        <v>-6.4099995993746606E-4</v>
      </c>
      <c r="K156" s="63">
        <f>+K157+I156</f>
        <v>107889.382</v>
      </c>
      <c r="L156" s="62">
        <f t="shared" si="440"/>
        <v>-4.9691327464550768E-3</v>
      </c>
      <c r="M156" s="63">
        <f t="shared" si="439"/>
        <v>129371.382</v>
      </c>
      <c r="N156" s="62">
        <f t="shared" si="445"/>
        <v>-2.9808834550819284E-3</v>
      </c>
      <c r="O156" s="78">
        <v>0</v>
      </c>
      <c r="P156" s="75">
        <v>362.6</v>
      </c>
      <c r="Q156" s="128">
        <f t="shared" ca="1" si="366"/>
        <v>255.55</v>
      </c>
      <c r="R156" s="59">
        <f t="shared" ca="1" si="446"/>
        <v>73</v>
      </c>
      <c r="S156" s="67">
        <v>44</v>
      </c>
      <c r="T156" s="58">
        <v>0</v>
      </c>
      <c r="U156" s="48">
        <v>17270</v>
      </c>
      <c r="V156" s="120">
        <f t="shared" si="357"/>
        <v>-5.4838003502626971E-2</v>
      </c>
      <c r="W156" s="71">
        <v>27</v>
      </c>
      <c r="X156" s="82">
        <v>19</v>
      </c>
      <c r="Y156" s="71">
        <v>37</v>
      </c>
      <c r="Z156" s="71">
        <v>34</v>
      </c>
      <c r="AA156" s="76" t="str">
        <f t="shared" si="447"/>
        <v>OCT</v>
      </c>
      <c r="AB156" s="77">
        <f t="shared" si="408"/>
        <v>2011</v>
      </c>
      <c r="AC156" s="86" t="s">
        <v>104</v>
      </c>
      <c r="AD156" s="86" t="s">
        <v>101</v>
      </c>
    </row>
    <row r="157" spans="1:30" ht="15.6" x14ac:dyDescent="0.3">
      <c r="A157" s="61">
        <v>2011</v>
      </c>
      <c r="B157" s="61" t="s">
        <v>31</v>
      </c>
      <c r="C157" s="81">
        <v>10609</v>
      </c>
      <c r="D157" s="62">
        <f t="shared" si="441"/>
        <v>-5.7169634489222122E-3</v>
      </c>
      <c r="E157" s="63">
        <f>+E158+C157</f>
        <v>98634</v>
      </c>
      <c r="F157" s="62">
        <f t="shared" si="442"/>
        <v>-5.2142691450414013E-3</v>
      </c>
      <c r="G157" s="63">
        <f t="shared" si="438"/>
        <v>130254</v>
      </c>
      <c r="H157" s="62">
        <f t="shared" si="443"/>
        <v>-1.349382810703059E-3</v>
      </c>
      <c r="I157" s="68">
        <v>10315</v>
      </c>
      <c r="J157" s="62">
        <f t="shared" si="444"/>
        <v>-5.1022868661927331E-3</v>
      </c>
      <c r="K157" s="63">
        <f>+K158+I157</f>
        <v>97911.381999999998</v>
      </c>
      <c r="L157" s="62">
        <f t="shared" si="440"/>
        <v>-5.4081021841340202E-3</v>
      </c>
      <c r="M157" s="63">
        <f t="shared" si="439"/>
        <v>129377.78199999999</v>
      </c>
      <c r="N157" s="62">
        <f t="shared" si="445"/>
        <v>-2.9745897653287007E-3</v>
      </c>
      <c r="O157" s="78">
        <v>52</v>
      </c>
      <c r="P157" s="75">
        <v>60.6</v>
      </c>
      <c r="Q157" s="128">
        <f t="shared" ca="1" si="366"/>
        <v>255.55</v>
      </c>
      <c r="R157" s="59">
        <f t="shared" ca="1" si="446"/>
        <v>-250</v>
      </c>
      <c r="S157" s="67">
        <v>-44</v>
      </c>
      <c r="T157" s="58">
        <v>0</v>
      </c>
      <c r="U157" s="48">
        <v>20315</v>
      </c>
      <c r="V157" s="120">
        <f t="shared" si="357"/>
        <v>-0.21569762952667748</v>
      </c>
      <c r="W157" s="71">
        <v>14</v>
      </c>
      <c r="X157" s="82">
        <v>17</v>
      </c>
      <c r="Y157" s="71">
        <v>81</v>
      </c>
      <c r="Z157" s="71">
        <v>63</v>
      </c>
      <c r="AA157" s="76" t="str">
        <f t="shared" si="447"/>
        <v>SEP</v>
      </c>
      <c r="AB157" s="77">
        <f t="shared" si="408"/>
        <v>2011</v>
      </c>
      <c r="AC157" s="84" t="s">
        <v>103</v>
      </c>
    </row>
    <row r="158" spans="1:30" ht="15.6" x14ac:dyDescent="0.3">
      <c r="A158" s="61">
        <v>2011</v>
      </c>
      <c r="B158" s="61" t="s">
        <v>29</v>
      </c>
      <c r="C158" s="81">
        <v>11983</v>
      </c>
      <c r="D158" s="62">
        <f t="shared" si="441"/>
        <v>-2.2434328601729482E-2</v>
      </c>
      <c r="E158" s="63">
        <f>+E159+C158</f>
        <v>88025</v>
      </c>
      <c r="F158" s="62">
        <f t="shared" si="442"/>
        <v>-5.1536488059583411E-3</v>
      </c>
      <c r="G158" s="63">
        <f t="shared" si="438"/>
        <v>130315</v>
      </c>
      <c r="H158" s="62">
        <f t="shared" si="443"/>
        <v>5.1679586563307496E-3</v>
      </c>
      <c r="I158" s="68">
        <v>12189</v>
      </c>
      <c r="J158" s="62">
        <f t="shared" si="444"/>
        <v>-1.6381536475145255E-2</v>
      </c>
      <c r="K158" s="63">
        <f>+K159+I158</f>
        <v>87596.381999999998</v>
      </c>
      <c r="L158" s="62">
        <f t="shared" si="440"/>
        <v>-5.4441014018413629E-3</v>
      </c>
      <c r="M158" s="63">
        <f t="shared" si="439"/>
        <v>129430.68199999999</v>
      </c>
      <c r="N158" s="62">
        <f t="shared" si="445"/>
        <v>-1.7984500170272382E-3</v>
      </c>
      <c r="O158" s="78">
        <v>101</v>
      </c>
      <c r="P158" s="75">
        <v>0</v>
      </c>
      <c r="Q158" s="128">
        <f t="shared" ca="1" si="366"/>
        <v>255.55</v>
      </c>
      <c r="R158" s="59">
        <f t="shared" ca="1" si="446"/>
        <v>250</v>
      </c>
      <c r="S158" s="67">
        <v>-44</v>
      </c>
      <c r="T158" s="58">
        <v>0</v>
      </c>
      <c r="U158" s="48">
        <v>23344</v>
      </c>
      <c r="V158" s="120">
        <f t="shared" si="357"/>
        <v>-9.1354949204001404E-2</v>
      </c>
      <c r="W158" s="71">
        <v>1</v>
      </c>
      <c r="X158" s="82">
        <v>14</v>
      </c>
      <c r="Y158" s="71">
        <v>85</v>
      </c>
      <c r="Z158" s="71">
        <v>65</v>
      </c>
      <c r="AA158" s="76" t="str">
        <f t="shared" si="447"/>
        <v>AUG</v>
      </c>
      <c r="AB158" s="77">
        <f t="shared" si="408"/>
        <v>2011</v>
      </c>
      <c r="AD158" s="86" t="s">
        <v>100</v>
      </c>
    </row>
    <row r="159" spans="1:30" ht="15.6" x14ac:dyDescent="0.3">
      <c r="A159" s="61">
        <v>2011</v>
      </c>
      <c r="B159" s="61" t="s">
        <v>28</v>
      </c>
      <c r="C159" s="81">
        <v>12934</v>
      </c>
      <c r="D159" s="62">
        <f t="shared" si="441"/>
        <v>-3.3622235505080693E-2</v>
      </c>
      <c r="E159" s="63">
        <f t="shared" ref="E159:E164" si="448">+E160+C159</f>
        <v>76042</v>
      </c>
      <c r="F159" s="62">
        <f t="shared" si="442"/>
        <v>-2.3746113377851831E-3</v>
      </c>
      <c r="G159" s="63">
        <f t="shared" si="438"/>
        <v>130590</v>
      </c>
      <c r="H159" s="62">
        <f t="shared" si="443"/>
        <v>4.9713722834451761E-3</v>
      </c>
      <c r="I159" s="68">
        <v>12553</v>
      </c>
      <c r="J159" s="62">
        <f t="shared" si="444"/>
        <v>-6.9779245867985609E-5</v>
      </c>
      <c r="K159" s="63">
        <f t="shared" ref="K159:K164" si="449">+K160+I159</f>
        <v>75407.381999999998</v>
      </c>
      <c r="L159" s="62">
        <f t="shared" si="440"/>
        <v>-3.6532748402051452E-3</v>
      </c>
      <c r="M159" s="63">
        <f t="shared" si="439"/>
        <v>129633.68199999999</v>
      </c>
      <c r="N159" s="62">
        <f t="shared" si="445"/>
        <v>1.5204785999314624E-3</v>
      </c>
      <c r="O159" s="78">
        <v>149.1</v>
      </c>
      <c r="P159" s="75">
        <v>0</v>
      </c>
      <c r="Q159" s="128">
        <f t="shared" ca="1" si="366"/>
        <v>255.55</v>
      </c>
      <c r="R159" s="59">
        <f t="shared" ref="R159:R164" ca="1" si="450">+Q159-S159-T159</f>
        <v>-425</v>
      </c>
      <c r="S159" s="67">
        <v>44</v>
      </c>
      <c r="T159" s="58">
        <v>0</v>
      </c>
      <c r="U159" s="48">
        <v>27707</v>
      </c>
      <c r="V159" s="120">
        <f t="shared" si="357"/>
        <v>2.232307578776474E-2</v>
      </c>
      <c r="W159" s="71">
        <v>22</v>
      </c>
      <c r="X159" s="82">
        <v>15</v>
      </c>
      <c r="Y159" s="71">
        <v>99</v>
      </c>
      <c r="Z159" s="71">
        <v>65</v>
      </c>
      <c r="AA159" s="76" t="str">
        <f t="shared" si="447"/>
        <v>JUL</v>
      </c>
      <c r="AB159" s="77">
        <f t="shared" si="408"/>
        <v>2011</v>
      </c>
      <c r="AC159" s="84" t="s">
        <v>102</v>
      </c>
    </row>
    <row r="160" spans="1:30" ht="15.6" x14ac:dyDescent="0.3">
      <c r="A160" s="61">
        <v>2011</v>
      </c>
      <c r="B160" s="61" t="s">
        <v>25</v>
      </c>
      <c r="C160" s="81">
        <v>10731</v>
      </c>
      <c r="D160" s="62">
        <f t="shared" si="441"/>
        <v>-4.4434550311665183E-2</v>
      </c>
      <c r="E160" s="63">
        <f t="shared" si="448"/>
        <v>63108</v>
      </c>
      <c r="F160" s="62">
        <f t="shared" si="442"/>
        <v>4.2807810436194084E-3</v>
      </c>
      <c r="G160" s="63">
        <f t="shared" si="438"/>
        <v>131040</v>
      </c>
      <c r="H160" s="62">
        <f t="shared" si="443"/>
        <v>2.4943097824811696E-2</v>
      </c>
      <c r="I160" s="68">
        <v>10895</v>
      </c>
      <c r="J160" s="62">
        <f t="shared" si="444"/>
        <v>-7.1988336067067612E-3</v>
      </c>
      <c r="K160" s="63">
        <f t="shared" si="449"/>
        <v>62854.381999999998</v>
      </c>
      <c r="L160" s="62">
        <f t="shared" si="440"/>
        <v>-4.3658799303025854E-3</v>
      </c>
      <c r="M160" s="63">
        <f t="shared" si="439"/>
        <v>129634.55799999999</v>
      </c>
      <c r="N160" s="62">
        <f t="shared" si="445"/>
        <v>2.8046135280647782E-3</v>
      </c>
      <c r="O160" s="78">
        <v>36.6</v>
      </c>
      <c r="P160" s="75">
        <v>56.7</v>
      </c>
      <c r="Q160" s="128">
        <f t="shared" ca="1" si="366"/>
        <v>255.55</v>
      </c>
      <c r="R160" s="59">
        <f t="shared" ca="1" si="450"/>
        <v>164</v>
      </c>
      <c r="S160" s="67">
        <v>0</v>
      </c>
      <c r="T160" s="58">
        <v>0</v>
      </c>
      <c r="U160" s="48">
        <v>23322</v>
      </c>
      <c r="V160" s="120">
        <f t="shared" si="357"/>
        <v>-3.7752197054090851E-2</v>
      </c>
      <c r="W160" s="71">
        <v>9</v>
      </c>
      <c r="X160" s="82">
        <v>16</v>
      </c>
      <c r="Y160" s="71">
        <v>89</v>
      </c>
      <c r="Z160" s="71">
        <v>68</v>
      </c>
      <c r="AA160" s="76" t="str">
        <f t="shared" si="447"/>
        <v>JUN</v>
      </c>
      <c r="AB160" s="77">
        <f t="shared" si="408"/>
        <v>2011</v>
      </c>
      <c r="AC160" s="84" t="s">
        <v>102</v>
      </c>
    </row>
    <row r="161" spans="1:29" ht="15.6" x14ac:dyDescent="0.3">
      <c r="A161" s="61">
        <v>2011</v>
      </c>
      <c r="B161" s="61" t="s">
        <v>23</v>
      </c>
      <c r="C161" s="81">
        <v>9998</v>
      </c>
      <c r="D161" s="62">
        <f t="shared" si="441"/>
        <v>-1.7202398505848815E-2</v>
      </c>
      <c r="E161" s="63">
        <f t="shared" si="448"/>
        <v>52377</v>
      </c>
      <c r="F161" s="62">
        <f t="shared" si="442"/>
        <v>1.4881125385107248E-2</v>
      </c>
      <c r="G161" s="63">
        <f t="shared" si="438"/>
        <v>131539</v>
      </c>
      <c r="H161" s="62">
        <f t="shared" si="443"/>
        <v>3.916859560281559E-2</v>
      </c>
      <c r="I161" s="68">
        <v>9845</v>
      </c>
      <c r="J161" s="62">
        <f t="shared" si="444"/>
        <v>-2.6500543854444773E-2</v>
      </c>
      <c r="K161" s="63">
        <f t="shared" si="449"/>
        <v>51959.381999999998</v>
      </c>
      <c r="L161" s="62">
        <f t="shared" si="440"/>
        <v>-3.7698059667152814E-3</v>
      </c>
      <c r="M161" s="63">
        <f t="shared" si="439"/>
        <v>129713.55799999999</v>
      </c>
      <c r="N161" s="62">
        <f t="shared" si="445"/>
        <v>7.0693850298517115E-3</v>
      </c>
      <c r="O161" s="78">
        <v>18.399999999999999</v>
      </c>
      <c r="P161" s="75">
        <v>231.5</v>
      </c>
      <c r="Q161" s="128">
        <f t="shared" ca="1" si="366"/>
        <v>255.55</v>
      </c>
      <c r="R161" s="59">
        <f t="shared" ca="1" si="450"/>
        <v>-109</v>
      </c>
      <c r="S161" s="67">
        <v>-44</v>
      </c>
      <c r="T161" s="58">
        <v>0</v>
      </c>
      <c r="U161" s="48">
        <v>19847</v>
      </c>
      <c r="V161" s="120">
        <f t="shared" si="357"/>
        <v>-0.13039477719844017</v>
      </c>
      <c r="W161" s="71">
        <v>31</v>
      </c>
      <c r="X161" s="82">
        <v>17</v>
      </c>
      <c r="Y161" s="71">
        <v>79</v>
      </c>
      <c r="Z161" s="71">
        <v>54</v>
      </c>
      <c r="AA161" s="76" t="s">
        <v>23</v>
      </c>
      <c r="AB161" s="77">
        <f t="shared" si="408"/>
        <v>2011</v>
      </c>
      <c r="AC161" s="84" t="s">
        <v>102</v>
      </c>
    </row>
    <row r="162" spans="1:29" ht="15.6" x14ac:dyDescent="0.3">
      <c r="A162" s="61">
        <v>2011</v>
      </c>
      <c r="B162" s="61" t="s">
        <v>20</v>
      </c>
      <c r="C162" s="81">
        <v>9581</v>
      </c>
      <c r="D162" s="62">
        <f t="shared" si="441"/>
        <v>2.2191400832177532E-2</v>
      </c>
      <c r="E162" s="63">
        <f t="shared" si="448"/>
        <v>42379</v>
      </c>
      <c r="F162" s="62">
        <f t="shared" si="442"/>
        <v>2.275798822280143E-2</v>
      </c>
      <c r="G162" s="63">
        <f t="shared" si="438"/>
        <v>131714</v>
      </c>
      <c r="H162" s="62">
        <f t="shared" si="443"/>
        <v>4.4760492103655874E-2</v>
      </c>
      <c r="I162" s="68">
        <v>9591</v>
      </c>
      <c r="J162" s="62">
        <f t="shared" si="444"/>
        <v>1.1068943706514863E-2</v>
      </c>
      <c r="K162" s="63">
        <f t="shared" si="449"/>
        <v>42114.381999999998</v>
      </c>
      <c r="L162" s="62">
        <f t="shared" si="440"/>
        <v>1.6978331708012698E-3</v>
      </c>
      <c r="M162" s="63">
        <f t="shared" si="439"/>
        <v>129981.55799999999</v>
      </c>
      <c r="N162" s="62">
        <f t="shared" si="445"/>
        <v>1.2438859489377885E-2</v>
      </c>
      <c r="O162" s="78">
        <v>0</v>
      </c>
      <c r="P162" s="75">
        <v>498.7</v>
      </c>
      <c r="Q162" s="128">
        <f t="shared" ca="1" si="366"/>
        <v>255.55</v>
      </c>
      <c r="R162" s="59">
        <f t="shared" ca="1" si="450"/>
        <v>10</v>
      </c>
      <c r="S162" s="67">
        <v>0</v>
      </c>
      <c r="T162" s="58">
        <v>0</v>
      </c>
      <c r="U162" s="48">
        <v>16590</v>
      </c>
      <c r="V162" s="120">
        <f t="shared" si="357"/>
        <v>1.4306676449009537E-2</v>
      </c>
      <c r="W162" s="71">
        <v>1</v>
      </c>
      <c r="X162" s="82">
        <v>12</v>
      </c>
      <c r="Y162" s="71">
        <v>35</v>
      </c>
      <c r="Z162" s="71">
        <v>31</v>
      </c>
      <c r="AA162" s="76" t="s">
        <v>20</v>
      </c>
      <c r="AB162" s="77">
        <f t="shared" ref="AB162:AB193" si="451">A162</f>
        <v>2011</v>
      </c>
      <c r="AC162" s="84" t="s">
        <v>102</v>
      </c>
    </row>
    <row r="163" spans="1:29" ht="15.6" x14ac:dyDescent="0.3">
      <c r="A163" s="61">
        <v>2011</v>
      </c>
      <c r="B163" s="61" t="s">
        <v>18</v>
      </c>
      <c r="C163" s="81">
        <v>10690</v>
      </c>
      <c r="D163" s="62">
        <f t="shared" si="441"/>
        <v>3.2750458892860594E-2</v>
      </c>
      <c r="E163" s="63">
        <f>+E164+C163</f>
        <v>32798</v>
      </c>
      <c r="F163" s="62">
        <f t="shared" si="442"/>
        <v>2.2923619124847954E-2</v>
      </c>
      <c r="G163" s="63">
        <f t="shared" si="438"/>
        <v>131506</v>
      </c>
      <c r="H163" s="62">
        <f t="shared" si="443"/>
        <v>4.1937042935355315E-2</v>
      </c>
      <c r="I163" s="68">
        <v>10647</v>
      </c>
      <c r="J163" s="62">
        <f t="shared" si="444"/>
        <v>-2.3425787106446778E-3</v>
      </c>
      <c r="K163" s="63">
        <f>+K164+I163</f>
        <v>32523.381999999998</v>
      </c>
      <c r="L163" s="62">
        <f t="shared" si="440"/>
        <v>-1.0325889977578467E-3</v>
      </c>
      <c r="M163" s="63">
        <f t="shared" si="439"/>
        <v>129876.558</v>
      </c>
      <c r="N163" s="62">
        <f t="shared" si="445"/>
        <v>1.1416175923171441E-2</v>
      </c>
      <c r="O163" s="78">
        <v>0</v>
      </c>
      <c r="P163" s="75">
        <v>891.3</v>
      </c>
      <c r="Q163" s="128">
        <f t="shared" ca="1" si="366"/>
        <v>255.55</v>
      </c>
      <c r="R163" s="59">
        <f t="shared" ca="1" si="450"/>
        <v>1</v>
      </c>
      <c r="S163" s="67">
        <v>-44</v>
      </c>
      <c r="T163" s="58">
        <v>0</v>
      </c>
      <c r="U163" s="48">
        <v>18790</v>
      </c>
      <c r="V163" s="120">
        <f t="shared" si="357"/>
        <v>3.2304142401933855E-2</v>
      </c>
      <c r="W163" s="71">
        <v>3</v>
      </c>
      <c r="X163" s="82">
        <v>19</v>
      </c>
      <c r="Y163" s="71">
        <v>25</v>
      </c>
      <c r="Z163" s="71">
        <v>-7</v>
      </c>
      <c r="AA163" s="76" t="s">
        <v>18</v>
      </c>
      <c r="AB163" s="77">
        <f t="shared" si="451"/>
        <v>2011</v>
      </c>
      <c r="AC163" s="84" t="s">
        <v>102</v>
      </c>
    </row>
    <row r="164" spans="1:29" ht="15.6" x14ac:dyDescent="0.3">
      <c r="A164" s="61">
        <v>2011</v>
      </c>
      <c r="B164" s="61" t="s">
        <v>14</v>
      </c>
      <c r="C164" s="81">
        <v>10376</v>
      </c>
      <c r="D164" s="62">
        <f t="shared" si="441"/>
        <v>2.2971507443557134E-2</v>
      </c>
      <c r="E164" s="63">
        <f t="shared" si="448"/>
        <v>22108</v>
      </c>
      <c r="F164" s="62">
        <f t="shared" si="442"/>
        <v>1.8238761974944732E-2</v>
      </c>
      <c r="G164" s="63">
        <f t="shared" si="438"/>
        <v>131167</v>
      </c>
      <c r="H164" s="62">
        <f t="shared" si="443"/>
        <v>3.7697188335627602E-2</v>
      </c>
      <c r="I164" s="68">
        <v>10303</v>
      </c>
      <c r="J164" s="62">
        <f t="shared" si="444"/>
        <v>7.2343337569654902E-3</v>
      </c>
      <c r="K164" s="63">
        <f t="shared" si="449"/>
        <v>21876.381999999998</v>
      </c>
      <c r="L164" s="62">
        <f t="shared" ref="L164:L169" si="452">+(K164-K176)/K176</f>
        <v>-3.937856979667449E-4</v>
      </c>
      <c r="M164" s="63">
        <f t="shared" si="439"/>
        <v>129901.558</v>
      </c>
      <c r="N164" s="62">
        <f t="shared" si="445"/>
        <v>1.2683399519468379E-2</v>
      </c>
      <c r="O164" s="78">
        <v>0</v>
      </c>
      <c r="P164" s="75">
        <v>1056.4000000000001</v>
      </c>
      <c r="Q164" s="128">
        <f t="shared" ca="1" si="366"/>
        <v>255.55</v>
      </c>
      <c r="R164" s="59">
        <f t="shared" ca="1" si="450"/>
        <v>-73</v>
      </c>
      <c r="S164" s="67">
        <v>0</v>
      </c>
      <c r="T164" s="58">
        <v>0</v>
      </c>
      <c r="U164" s="48">
        <v>19980</v>
      </c>
      <c r="V164" s="120">
        <f t="shared" si="357"/>
        <v>3.5823526362175333E-2</v>
      </c>
      <c r="W164" s="71">
        <v>1</v>
      </c>
      <c r="X164" s="82">
        <v>18</v>
      </c>
      <c r="Y164" s="71">
        <v>19</v>
      </c>
      <c r="Z164" s="71">
        <v>15</v>
      </c>
      <c r="AA164" s="76" t="s">
        <v>14</v>
      </c>
      <c r="AB164" s="77">
        <f t="shared" si="451"/>
        <v>2011</v>
      </c>
      <c r="AC164" s="84" t="s">
        <v>102</v>
      </c>
    </row>
    <row r="165" spans="1:29" ht="15.6" x14ac:dyDescent="0.3">
      <c r="A165" s="61">
        <v>2011</v>
      </c>
      <c r="B165" s="61" t="s">
        <v>11</v>
      </c>
      <c r="C165" s="81">
        <v>11732</v>
      </c>
      <c r="D165" s="62">
        <f t="shared" ref="D165:D170" si="453">+(C165-C177)/C177</f>
        <v>1.4089376782781571E-2</v>
      </c>
      <c r="E165" s="63">
        <f>+C165</f>
        <v>11732</v>
      </c>
      <c r="F165" s="62">
        <f t="shared" ref="F165:F170" si="454">+(E165-E177)/E177</f>
        <v>1.4089376782781571E-2</v>
      </c>
      <c r="G165" s="63">
        <f t="shared" si="438"/>
        <v>130934</v>
      </c>
      <c r="H165" s="62">
        <f t="shared" ref="H165:H170" si="455">+(G165-G177)/G177</f>
        <v>3.5845668219899846E-2</v>
      </c>
      <c r="I165" s="68">
        <v>11573.382</v>
      </c>
      <c r="J165" s="62">
        <f t="shared" ref="J165:J170" si="456">+(I165-I177)/I177</f>
        <v>-7.0880233356211729E-3</v>
      </c>
      <c r="K165" s="63">
        <f>+I165</f>
        <v>11573.382</v>
      </c>
      <c r="L165" s="62">
        <f t="shared" si="452"/>
        <v>-7.0880233356211729E-3</v>
      </c>
      <c r="M165" s="63">
        <f t="shared" si="439"/>
        <v>129827.558</v>
      </c>
      <c r="N165" s="62">
        <f t="shared" ref="N165:N170" si="457">+(M165-M177)/M177</f>
        <v>1.229985785586131E-2</v>
      </c>
      <c r="O165" s="78">
        <v>0</v>
      </c>
      <c r="P165" s="75">
        <v>1272.3</v>
      </c>
      <c r="Q165" s="128">
        <f t="shared" ca="1" si="366"/>
        <v>255.55</v>
      </c>
      <c r="R165" s="59">
        <f t="shared" ref="R165:R170" ca="1" si="458">+Q165-S165-T165</f>
        <v>-158.61800000000039</v>
      </c>
      <c r="S165" s="67">
        <v>0</v>
      </c>
      <c r="T165" s="58">
        <v>0</v>
      </c>
      <c r="U165" s="48">
        <v>21053</v>
      </c>
      <c r="V165" s="120">
        <f t="shared" si="357"/>
        <v>5.7833383579539745E-2</v>
      </c>
      <c r="W165" s="71">
        <v>24</v>
      </c>
      <c r="X165" s="82">
        <v>19</v>
      </c>
      <c r="Y165" s="71">
        <v>8</v>
      </c>
      <c r="Z165" s="71">
        <v>-15</v>
      </c>
      <c r="AA165" s="76" t="s">
        <v>11</v>
      </c>
      <c r="AB165" s="77">
        <f t="shared" si="451"/>
        <v>2011</v>
      </c>
      <c r="AC165" s="84" t="s">
        <v>102</v>
      </c>
    </row>
    <row r="166" spans="1:29" ht="15.6" x14ac:dyDescent="0.3">
      <c r="A166" s="61">
        <v>2010</v>
      </c>
      <c r="B166" s="76" t="s">
        <v>34</v>
      </c>
      <c r="C166" s="81">
        <v>11606</v>
      </c>
      <c r="D166" s="62">
        <f t="shared" si="453"/>
        <v>6.8534744512882793E-3</v>
      </c>
      <c r="E166" s="63">
        <f>+E167+C166</f>
        <v>130771</v>
      </c>
      <c r="F166" s="62">
        <f t="shared" si="454"/>
        <v>3.0999929043906055E-2</v>
      </c>
      <c r="G166" s="63">
        <f t="shared" ref="G166:G171" si="459">SUM(C166:C177)</f>
        <v>130771</v>
      </c>
      <c r="H166" s="62">
        <f t="shared" si="455"/>
        <v>3.0999929043906055E-2</v>
      </c>
      <c r="I166" s="80">
        <v>11449</v>
      </c>
      <c r="J166" s="62">
        <f t="shared" si="456"/>
        <v>3.6819496800210398E-3</v>
      </c>
      <c r="K166" s="63">
        <f>+K167+I166</f>
        <v>129910.17599999999</v>
      </c>
      <c r="L166" s="62">
        <f t="shared" si="452"/>
        <v>1.2801115163384183E-2</v>
      </c>
      <c r="M166" s="63">
        <f t="shared" ref="M166:M171" si="460">SUM(I166:I177)</f>
        <v>129910.17600000001</v>
      </c>
      <c r="N166" s="62">
        <f t="shared" si="457"/>
        <v>1.2801115163384183E-2</v>
      </c>
      <c r="O166" s="78">
        <v>0</v>
      </c>
      <c r="P166" s="75">
        <v>1111</v>
      </c>
      <c r="Q166" s="128">
        <f t="shared" ca="1" si="366"/>
        <v>255.55</v>
      </c>
      <c r="R166" s="59">
        <f t="shared" ca="1" si="458"/>
        <v>-157</v>
      </c>
      <c r="S166" s="67">
        <v>0</v>
      </c>
      <c r="T166" s="58">
        <v>0</v>
      </c>
      <c r="U166" s="48">
        <v>20622</v>
      </c>
      <c r="V166" s="120">
        <f t="shared" ref="V166:V229" si="461">+(U166-U178)/U178</f>
        <v>-8.0808080808080808E-3</v>
      </c>
      <c r="W166" s="71">
        <v>15</v>
      </c>
      <c r="X166" s="82">
        <v>18</v>
      </c>
      <c r="Y166" s="71">
        <v>19</v>
      </c>
      <c r="Z166" s="71">
        <v>5</v>
      </c>
      <c r="AA166" s="76" t="s">
        <v>34</v>
      </c>
      <c r="AB166" s="77">
        <f t="shared" si="451"/>
        <v>2010</v>
      </c>
      <c r="AC166" s="84" t="s">
        <v>102</v>
      </c>
    </row>
    <row r="167" spans="1:29" ht="15.6" x14ac:dyDescent="0.3">
      <c r="A167" s="61">
        <v>2010</v>
      </c>
      <c r="B167" s="76" t="s">
        <v>33</v>
      </c>
      <c r="C167" s="81">
        <v>10061</v>
      </c>
      <c r="D167" s="62">
        <f t="shared" si="453"/>
        <v>3.1897435897435898E-2</v>
      </c>
      <c r="E167" s="63">
        <f>+E168+C167</f>
        <v>119165</v>
      </c>
      <c r="F167" s="62">
        <f t="shared" si="454"/>
        <v>3.3413695018731787E-2</v>
      </c>
      <c r="G167" s="63">
        <f t="shared" si="459"/>
        <v>130692</v>
      </c>
      <c r="H167" s="62">
        <f t="shared" si="455"/>
        <v>3.1507498026835043E-2</v>
      </c>
      <c r="I167" s="68">
        <v>10033</v>
      </c>
      <c r="J167" s="62">
        <f t="shared" si="456"/>
        <v>1.1085357250831401E-2</v>
      </c>
      <c r="K167" s="63">
        <f>+K168+I167</f>
        <v>118461.17599999999</v>
      </c>
      <c r="L167" s="62">
        <f t="shared" si="452"/>
        <v>1.3691250817208751E-2</v>
      </c>
      <c r="M167" s="63">
        <f t="shared" si="460"/>
        <v>129868.17600000001</v>
      </c>
      <c r="N167" s="62">
        <f t="shared" si="457"/>
        <v>1.2623673286071141E-2</v>
      </c>
      <c r="O167" s="78">
        <v>0</v>
      </c>
      <c r="P167" s="75">
        <v>684.9</v>
      </c>
      <c r="Q167" s="128">
        <f t="shared" ca="1" si="366"/>
        <v>255.55</v>
      </c>
      <c r="R167" s="59">
        <f t="shared" ca="1" si="458"/>
        <v>16</v>
      </c>
      <c r="S167" s="67">
        <v>-44</v>
      </c>
      <c r="T167" s="58">
        <v>0</v>
      </c>
      <c r="U167" s="48">
        <v>18237</v>
      </c>
      <c r="V167" s="120">
        <f t="shared" si="461"/>
        <v>1.6838583774742125E-2</v>
      </c>
      <c r="W167" s="71">
        <v>29</v>
      </c>
      <c r="X167" s="82">
        <v>18</v>
      </c>
      <c r="Y167" s="71">
        <v>40</v>
      </c>
      <c r="Z167" s="71">
        <v>27</v>
      </c>
      <c r="AA167" s="76" t="s">
        <v>33</v>
      </c>
      <c r="AB167" s="77">
        <f t="shared" si="451"/>
        <v>2010</v>
      </c>
      <c r="AC167" s="84" t="s">
        <v>99</v>
      </c>
    </row>
    <row r="168" spans="1:29" ht="15.6" x14ac:dyDescent="0.3">
      <c r="A168" s="61">
        <v>2010</v>
      </c>
      <c r="B168" s="76" t="s">
        <v>32</v>
      </c>
      <c r="C168" s="81">
        <v>9953</v>
      </c>
      <c r="D168" s="62">
        <f t="shared" si="453"/>
        <v>-4.8990201959608079E-3</v>
      </c>
      <c r="E168" s="63">
        <f>+E169+C168</f>
        <v>109104</v>
      </c>
      <c r="F168" s="62">
        <f t="shared" si="454"/>
        <v>3.3553740929501148E-2</v>
      </c>
      <c r="G168" s="63">
        <f t="shared" si="459"/>
        <v>130381</v>
      </c>
      <c r="H168" s="62">
        <f t="shared" si="455"/>
        <v>2.4629264344149568E-2</v>
      </c>
      <c r="I168" s="68">
        <v>9984.4</v>
      </c>
      <c r="J168" s="62">
        <f t="shared" si="456"/>
        <v>-5.6056056056059695E-4</v>
      </c>
      <c r="K168" s="63">
        <f>+K169+I168</f>
        <v>108428.17599999999</v>
      </c>
      <c r="L168" s="62">
        <f t="shared" si="452"/>
        <v>1.3933056662633139E-2</v>
      </c>
      <c r="M168" s="63">
        <f t="shared" si="460"/>
        <v>129758.17600000001</v>
      </c>
      <c r="N168" s="62">
        <f t="shared" si="457"/>
        <v>8.6985615582186072E-3</v>
      </c>
      <c r="O168" s="78">
        <v>3.7</v>
      </c>
      <c r="P168" s="75">
        <v>386.9</v>
      </c>
      <c r="Q168" s="128">
        <f t="shared" ca="1" si="366"/>
        <v>255.55</v>
      </c>
      <c r="R168" s="59">
        <f t="shared" ca="1" si="458"/>
        <v>-12.600000000000364</v>
      </c>
      <c r="S168" s="67">
        <v>44</v>
      </c>
      <c r="T168" s="58">
        <v>0</v>
      </c>
      <c r="U168" s="48">
        <v>18272</v>
      </c>
      <c r="V168" s="120">
        <f t="shared" si="461"/>
        <v>5.460002308669052E-2</v>
      </c>
      <c r="W168" s="71">
        <v>1</v>
      </c>
      <c r="X168" s="82">
        <v>12</v>
      </c>
      <c r="Y168" s="71">
        <v>68</v>
      </c>
      <c r="Z168" s="71">
        <v>64</v>
      </c>
      <c r="AA168" s="76" t="s">
        <v>32</v>
      </c>
      <c r="AB168" s="77">
        <f t="shared" si="451"/>
        <v>2010</v>
      </c>
      <c r="AC168" s="84" t="s">
        <v>98</v>
      </c>
    </row>
    <row r="169" spans="1:29" ht="15.6" x14ac:dyDescent="0.3">
      <c r="A169" s="61">
        <v>2010</v>
      </c>
      <c r="B169" s="76" t="s">
        <v>31</v>
      </c>
      <c r="C169" s="81">
        <v>10670</v>
      </c>
      <c r="D169" s="62">
        <f t="shared" si="453"/>
        <v>7.9413252402630252E-2</v>
      </c>
      <c r="E169" s="63">
        <f>+E170+C169</f>
        <v>99151</v>
      </c>
      <c r="F169" s="62">
        <f t="shared" si="454"/>
        <v>3.7578484721640854E-2</v>
      </c>
      <c r="G169" s="63">
        <f t="shared" si="459"/>
        <v>130430</v>
      </c>
      <c r="H169" s="62">
        <f t="shared" si="455"/>
        <v>2.3542336969316489E-2</v>
      </c>
      <c r="I169" s="68">
        <v>10367.9</v>
      </c>
      <c r="J169" s="62">
        <f t="shared" si="456"/>
        <v>9.7292559407868746E-3</v>
      </c>
      <c r="K169" s="63">
        <f>+K170+I169</f>
        <v>98443.775999999998</v>
      </c>
      <c r="L169" s="62">
        <f t="shared" si="452"/>
        <v>1.54265473727207E-2</v>
      </c>
      <c r="M169" s="63">
        <f t="shared" si="460"/>
        <v>129763.776</v>
      </c>
      <c r="N169" s="62">
        <f t="shared" si="457"/>
        <v>7.5437487673941919E-3</v>
      </c>
      <c r="O169" s="78">
        <v>50.5</v>
      </c>
      <c r="P169" s="75">
        <v>62.5</v>
      </c>
      <c r="Q169" s="128">
        <f t="shared" ca="1" si="366"/>
        <v>255.55</v>
      </c>
      <c r="R169" s="59">
        <f t="shared" ca="1" si="458"/>
        <v>-258.10000000000036</v>
      </c>
      <c r="S169" s="67">
        <v>-44</v>
      </c>
      <c r="T169" s="58">
        <v>0</v>
      </c>
      <c r="U169" s="48">
        <v>25902</v>
      </c>
      <c r="V169" s="120">
        <f t="shared" si="461"/>
        <v>0.42217097677483117</v>
      </c>
      <c r="W169" s="71">
        <v>2</v>
      </c>
      <c r="X169" s="82">
        <v>16</v>
      </c>
      <c r="Y169" s="71">
        <v>93</v>
      </c>
      <c r="Z169" s="71">
        <v>64</v>
      </c>
      <c r="AA169" s="76" t="s">
        <v>31</v>
      </c>
      <c r="AB169" s="77">
        <f t="shared" si="451"/>
        <v>2010</v>
      </c>
      <c r="AC169" s="84" t="s">
        <v>97</v>
      </c>
    </row>
    <row r="170" spans="1:29" ht="15.6" x14ac:dyDescent="0.3">
      <c r="A170" s="61">
        <v>2010</v>
      </c>
      <c r="B170" s="76" t="s">
        <v>29</v>
      </c>
      <c r="C170" s="81">
        <v>12258</v>
      </c>
      <c r="D170" s="62">
        <f t="shared" si="453"/>
        <v>-2.3811419925141356E-2</v>
      </c>
      <c r="E170" s="63">
        <f>+E171+C170</f>
        <v>88481</v>
      </c>
      <c r="F170" s="62">
        <f t="shared" si="454"/>
        <v>3.275167785234899E-2</v>
      </c>
      <c r="G170" s="63">
        <f t="shared" si="459"/>
        <v>129645</v>
      </c>
      <c r="H170" s="62">
        <f t="shared" si="455"/>
        <v>1.157918555566826E-2</v>
      </c>
      <c r="I170" s="68">
        <v>12392</v>
      </c>
      <c r="J170" s="62">
        <f t="shared" si="456"/>
        <v>1.8660090423345665E-2</v>
      </c>
      <c r="K170" s="63">
        <f t="shared" ref="K170:K175" si="462">+K171+I170</f>
        <v>88075.876000000004</v>
      </c>
      <c r="L170" s="62">
        <f t="shared" ref="L170:L176" si="463">+(K170-K182)/K182</f>
        <v>1.6101439544440446E-2</v>
      </c>
      <c r="M170" s="63">
        <f t="shared" si="460"/>
        <v>129663.876</v>
      </c>
      <c r="N170" s="62">
        <f t="shared" si="457"/>
        <v>5.0746458392114061E-3</v>
      </c>
      <c r="O170" s="78">
        <v>94.8</v>
      </c>
      <c r="P170" s="75">
        <v>2.9</v>
      </c>
      <c r="Q170" s="128">
        <f t="shared" ca="1" si="366"/>
        <v>255.55</v>
      </c>
      <c r="R170" s="59">
        <f t="shared" ca="1" si="458"/>
        <v>134</v>
      </c>
      <c r="S170" s="67">
        <v>0</v>
      </c>
      <c r="T170" s="58">
        <v>0</v>
      </c>
      <c r="U170" s="48">
        <v>25691</v>
      </c>
      <c r="V170" s="120">
        <f t="shared" si="461"/>
        <v>2.3545816733067729E-2</v>
      </c>
      <c r="W170" s="71">
        <v>31</v>
      </c>
      <c r="X170" s="82">
        <v>17</v>
      </c>
      <c r="Y170" s="71">
        <v>93</v>
      </c>
      <c r="Z170" s="71">
        <v>65</v>
      </c>
      <c r="AA170" s="76" t="s">
        <v>29</v>
      </c>
      <c r="AB170" s="77">
        <f t="shared" si="451"/>
        <v>2010</v>
      </c>
      <c r="AC170" s="84" t="s">
        <v>96</v>
      </c>
    </row>
    <row r="171" spans="1:29" ht="15.6" x14ac:dyDescent="0.3">
      <c r="A171" s="61">
        <v>2010</v>
      </c>
      <c r="B171" s="76" t="s">
        <v>28</v>
      </c>
      <c r="C171" s="81">
        <v>13384</v>
      </c>
      <c r="D171" s="62">
        <f t="shared" ref="D171:D177" si="464">+(C171-C183)/C183</f>
        <v>0.18536887786732795</v>
      </c>
      <c r="E171" s="63">
        <f t="shared" ref="E171:E176" si="465">+E172+C171</f>
        <v>76223</v>
      </c>
      <c r="F171" s="62">
        <f t="shared" ref="F171:F177" si="466">+(E171-E183)/E183</f>
        <v>4.2465603544954732E-2</v>
      </c>
      <c r="G171" s="63">
        <f t="shared" si="459"/>
        <v>129944</v>
      </c>
      <c r="H171" s="62">
        <f t="shared" ref="H171:H177" si="467">+(G171-G183)/G183</f>
        <v>2.178921626445865E-2</v>
      </c>
      <c r="I171" s="68">
        <v>12553.876</v>
      </c>
      <c r="J171" s="62">
        <f t="shared" ref="J171:J177" si="468">+(I171-I183)/I183</f>
        <v>1.3308257325046429E-2</v>
      </c>
      <c r="K171" s="63">
        <f t="shared" si="462"/>
        <v>75683.876000000004</v>
      </c>
      <c r="L171" s="62">
        <f t="shared" si="463"/>
        <v>1.5683726273297352E-2</v>
      </c>
      <c r="M171" s="63">
        <f t="shared" si="460"/>
        <v>129436.876</v>
      </c>
      <c r="N171" s="62">
        <f t="shared" ref="N171:N177" si="469">+(M171-M183)/M183</f>
        <v>2.3050785508970687E-3</v>
      </c>
      <c r="O171" s="78">
        <v>176.4</v>
      </c>
      <c r="P171" s="75">
        <v>1.2</v>
      </c>
      <c r="Q171" s="128">
        <f t="shared" ref="Q171:Q234" ca="1" si="470">R171+S171+T171</f>
        <v>255.55</v>
      </c>
      <c r="R171" s="59">
        <f t="shared" ref="R171:R176" ca="1" si="471">+Q171-S171-T171</f>
        <v>-830.1239999999998</v>
      </c>
      <c r="S171" s="67">
        <v>0</v>
      </c>
      <c r="T171" s="58">
        <v>0</v>
      </c>
      <c r="U171" s="48">
        <v>27102</v>
      </c>
      <c r="V171" s="120">
        <f t="shared" si="461"/>
        <v>0.19941582580987785</v>
      </c>
      <c r="W171" s="71">
        <v>6</v>
      </c>
      <c r="X171" s="82">
        <v>15</v>
      </c>
      <c r="Y171" s="71">
        <v>95</v>
      </c>
      <c r="Z171" s="71">
        <v>67</v>
      </c>
      <c r="AA171" s="76" t="s">
        <v>28</v>
      </c>
      <c r="AB171" s="77">
        <f t="shared" si="451"/>
        <v>2010</v>
      </c>
      <c r="AC171" s="84" t="s">
        <v>96</v>
      </c>
    </row>
    <row r="172" spans="1:29" ht="15.6" x14ac:dyDescent="0.3">
      <c r="A172" s="61">
        <v>2010</v>
      </c>
      <c r="B172" s="76" t="s">
        <v>25</v>
      </c>
      <c r="C172" s="81">
        <v>11230</v>
      </c>
      <c r="D172" s="62">
        <f t="shared" si="464"/>
        <v>0.12751004016064257</v>
      </c>
      <c r="E172" s="63">
        <f t="shared" si="465"/>
        <v>62839</v>
      </c>
      <c r="F172" s="62">
        <f t="shared" si="466"/>
        <v>1.6368253352095363E-2</v>
      </c>
      <c r="G172" s="63">
        <f t="shared" ref="G172:G177" si="472">SUM(C172:C183)</f>
        <v>127851</v>
      </c>
      <c r="H172" s="62">
        <f t="shared" si="467"/>
        <v>-8.1611754575145658E-3</v>
      </c>
      <c r="I172" s="68">
        <v>10974</v>
      </c>
      <c r="J172" s="62">
        <f t="shared" si="468"/>
        <v>4.4645406949071868E-2</v>
      </c>
      <c r="K172" s="63">
        <f t="shared" si="462"/>
        <v>63130</v>
      </c>
      <c r="L172" s="62">
        <f t="shared" si="463"/>
        <v>1.6157434383561251E-2</v>
      </c>
      <c r="M172" s="63">
        <f t="shared" ref="M172:M177" si="473">SUM(I172:I183)</f>
        <v>129272</v>
      </c>
      <c r="N172" s="62">
        <f t="shared" si="469"/>
        <v>-4.6546799636901784E-4</v>
      </c>
      <c r="O172" s="78">
        <v>66.900000000000006</v>
      </c>
      <c r="P172" s="75">
        <v>31.8</v>
      </c>
      <c r="Q172" s="128">
        <f t="shared" ca="1" si="470"/>
        <v>255.55</v>
      </c>
      <c r="R172" s="59">
        <f t="shared" ca="1" si="471"/>
        <v>-256</v>
      </c>
      <c r="S172" s="67">
        <v>0</v>
      </c>
      <c r="T172" s="58">
        <v>0</v>
      </c>
      <c r="U172" s="48">
        <v>24237</v>
      </c>
      <c r="V172" s="120">
        <f t="shared" si="461"/>
        <v>0.30798704803022126</v>
      </c>
      <c r="W172" s="71">
        <v>28</v>
      </c>
      <c r="X172" s="82">
        <v>14</v>
      </c>
      <c r="Y172" s="71">
        <v>87</v>
      </c>
      <c r="Z172" s="71">
        <v>69</v>
      </c>
      <c r="AA172" s="76" t="s">
        <v>25</v>
      </c>
      <c r="AB172" s="77">
        <f t="shared" si="451"/>
        <v>2010</v>
      </c>
      <c r="AC172" s="84" t="s">
        <v>96</v>
      </c>
    </row>
    <row r="173" spans="1:29" ht="15.6" x14ac:dyDescent="0.3">
      <c r="A173" s="61">
        <v>2010</v>
      </c>
      <c r="B173" s="61" t="s">
        <v>23</v>
      </c>
      <c r="C173" s="81">
        <v>10173</v>
      </c>
      <c r="D173" s="62">
        <f t="shared" si="464"/>
        <v>5.2778640173859047E-2</v>
      </c>
      <c r="E173" s="63">
        <f t="shared" si="465"/>
        <v>51609</v>
      </c>
      <c r="F173" s="62">
        <f t="shared" si="466"/>
        <v>-4.9742610908670255E-3</v>
      </c>
      <c r="G173" s="63">
        <f t="shared" si="472"/>
        <v>126581</v>
      </c>
      <c r="H173" s="62">
        <f t="shared" si="467"/>
        <v>-2.8400150444040189E-2</v>
      </c>
      <c r="I173" s="68">
        <v>10113</v>
      </c>
      <c r="J173" s="62">
        <f t="shared" si="468"/>
        <v>4.3158046747673921E-2</v>
      </c>
      <c r="K173" s="63">
        <f t="shared" si="462"/>
        <v>52156</v>
      </c>
      <c r="L173" s="62">
        <f t="shared" si="463"/>
        <v>1.0360084616397971E-2</v>
      </c>
      <c r="M173" s="63">
        <f t="shared" si="473"/>
        <v>128803</v>
      </c>
      <c r="N173" s="62">
        <f t="shared" si="469"/>
        <v>-5.7983454029278646E-3</v>
      </c>
      <c r="O173" s="78">
        <v>13.7</v>
      </c>
      <c r="P173" s="75">
        <v>155.69999999999999</v>
      </c>
      <c r="Q173" s="128">
        <f t="shared" ca="1" si="470"/>
        <v>255.55</v>
      </c>
      <c r="R173" s="59">
        <f t="shared" ca="1" si="471"/>
        <v>-60</v>
      </c>
      <c r="S173" s="67">
        <v>0</v>
      </c>
      <c r="T173" s="58">
        <v>0</v>
      </c>
      <c r="U173" s="48">
        <v>22823</v>
      </c>
      <c r="V173" s="120">
        <f t="shared" si="461"/>
        <v>0.28703547059155249</v>
      </c>
      <c r="W173" s="71">
        <v>26</v>
      </c>
      <c r="X173" s="82">
        <v>17</v>
      </c>
      <c r="Y173" s="71">
        <v>92</v>
      </c>
      <c r="Z173" s="71">
        <v>61</v>
      </c>
      <c r="AA173" s="76" t="s">
        <v>23</v>
      </c>
      <c r="AB173" s="77">
        <f t="shared" si="451"/>
        <v>2010</v>
      </c>
      <c r="AC173" s="84" t="s">
        <v>96</v>
      </c>
    </row>
    <row r="174" spans="1:29" ht="15.6" x14ac:dyDescent="0.3">
      <c r="A174" s="61">
        <v>2010</v>
      </c>
      <c r="B174" s="61" t="s">
        <v>20</v>
      </c>
      <c r="C174" s="81">
        <v>9373</v>
      </c>
      <c r="D174" s="62">
        <f t="shared" si="464"/>
        <v>-1.4923804519180241E-2</v>
      </c>
      <c r="E174" s="63">
        <f t="shared" si="465"/>
        <v>41436</v>
      </c>
      <c r="F174" s="62">
        <f t="shared" si="466"/>
        <v>-1.8197327267557576E-2</v>
      </c>
      <c r="G174" s="63">
        <f t="shared" si="472"/>
        <v>126071</v>
      </c>
      <c r="H174" s="62">
        <f t="shared" si="467"/>
        <v>-3.4042324961306832E-2</v>
      </c>
      <c r="I174" s="68">
        <v>9486</v>
      </c>
      <c r="J174" s="62">
        <f t="shared" si="468"/>
        <v>-2.7333894028595458E-3</v>
      </c>
      <c r="K174" s="63">
        <f t="shared" si="462"/>
        <v>42043</v>
      </c>
      <c r="L174" s="62">
        <f t="shared" si="463"/>
        <v>2.7762804520281028E-3</v>
      </c>
      <c r="M174" s="63">
        <f t="shared" si="473"/>
        <v>128384.6</v>
      </c>
      <c r="N174" s="62">
        <f t="shared" si="469"/>
        <v>-1.0410910031338266E-2</v>
      </c>
      <c r="O174" s="78">
        <v>0</v>
      </c>
      <c r="P174" s="75">
        <v>380.3</v>
      </c>
      <c r="Q174" s="128">
        <f t="shared" ca="1" si="470"/>
        <v>255.55</v>
      </c>
      <c r="R174" s="59">
        <f t="shared" ca="1" si="471"/>
        <v>157</v>
      </c>
      <c r="S174" s="67">
        <v>-44</v>
      </c>
      <c r="T174" s="58">
        <v>0</v>
      </c>
      <c r="U174" s="48">
        <v>16356</v>
      </c>
      <c r="V174" s="120">
        <f t="shared" si="461"/>
        <v>-9.5754091110128267E-2</v>
      </c>
      <c r="W174" s="71">
        <v>7</v>
      </c>
      <c r="X174" s="82">
        <v>21</v>
      </c>
      <c r="Y174" s="71">
        <v>78</v>
      </c>
      <c r="Z174" s="71">
        <v>46</v>
      </c>
      <c r="AA174" s="76" t="s">
        <v>20</v>
      </c>
      <c r="AB174" s="77">
        <f t="shared" si="451"/>
        <v>2010</v>
      </c>
      <c r="AC174" s="84" t="s">
        <v>96</v>
      </c>
    </row>
    <row r="175" spans="1:29" ht="15.6" x14ac:dyDescent="0.3">
      <c r="A175" s="61">
        <v>2010</v>
      </c>
      <c r="B175" s="61" t="s">
        <v>18</v>
      </c>
      <c r="C175" s="81">
        <v>10351</v>
      </c>
      <c r="D175" s="62">
        <f t="shared" si="464"/>
        <v>-1.7931688804554081E-2</v>
      </c>
      <c r="E175" s="63">
        <f t="shared" si="465"/>
        <v>32063</v>
      </c>
      <c r="F175" s="62">
        <f t="shared" si="466"/>
        <v>-1.9150172841016857E-2</v>
      </c>
      <c r="G175" s="63">
        <f t="shared" si="472"/>
        <v>126213</v>
      </c>
      <c r="H175" s="62">
        <f t="shared" si="467"/>
        <v>-3.5164700756041063E-2</v>
      </c>
      <c r="I175" s="68">
        <v>10672</v>
      </c>
      <c r="J175" s="62">
        <f t="shared" si="468"/>
        <v>1.2908124525436599E-2</v>
      </c>
      <c r="K175" s="63">
        <f t="shared" si="462"/>
        <v>32557</v>
      </c>
      <c r="L175" s="62">
        <f t="shared" si="463"/>
        <v>4.3930821296576687E-3</v>
      </c>
      <c r="M175" s="63">
        <f t="shared" si="473"/>
        <v>128410.6</v>
      </c>
      <c r="N175" s="62">
        <f t="shared" si="469"/>
        <v>-1.2714193082853995E-2</v>
      </c>
      <c r="O175" s="78">
        <v>0</v>
      </c>
      <c r="P175" s="75">
        <v>687.2</v>
      </c>
      <c r="Q175" s="128">
        <f t="shared" ca="1" si="470"/>
        <v>255.55</v>
      </c>
      <c r="R175" s="59">
        <f t="shared" ca="1" si="471"/>
        <v>365</v>
      </c>
      <c r="S175" s="67">
        <v>-44</v>
      </c>
      <c r="T175" s="58">
        <v>0</v>
      </c>
      <c r="U175" s="48">
        <v>18202</v>
      </c>
      <c r="V175" s="120">
        <f t="shared" si="461"/>
        <v>-7.2273190621814476E-2</v>
      </c>
      <c r="W175" s="71">
        <v>3</v>
      </c>
      <c r="X175" s="82">
        <v>19</v>
      </c>
      <c r="Y175" s="71">
        <v>36</v>
      </c>
      <c r="Z175" s="71">
        <v>27</v>
      </c>
      <c r="AA175" s="76" t="s">
        <v>18</v>
      </c>
      <c r="AB175" s="77">
        <f t="shared" si="451"/>
        <v>2010</v>
      </c>
      <c r="AC175" s="84" t="s">
        <v>96</v>
      </c>
    </row>
    <row r="176" spans="1:29" ht="15.6" x14ac:dyDescent="0.3">
      <c r="A176" s="61">
        <v>2010</v>
      </c>
      <c r="B176" s="61" t="s">
        <v>14</v>
      </c>
      <c r="C176" s="81">
        <v>10143</v>
      </c>
      <c r="D176" s="62">
        <f t="shared" si="464"/>
        <v>-9.8580441640378546E-5</v>
      </c>
      <c r="E176" s="63">
        <f t="shared" si="465"/>
        <v>21712</v>
      </c>
      <c r="F176" s="62">
        <f t="shared" si="466"/>
        <v>-1.9730010384215992E-2</v>
      </c>
      <c r="G176" s="63">
        <f t="shared" si="472"/>
        <v>126402</v>
      </c>
      <c r="H176" s="62">
        <f t="shared" si="467"/>
        <v>-3.7120548466958676E-2</v>
      </c>
      <c r="I176" s="68">
        <v>10229</v>
      </c>
      <c r="J176" s="62">
        <f t="shared" si="468"/>
        <v>2.4009015630359156E-3</v>
      </c>
      <c r="K176" s="63">
        <f>+I177+I176</f>
        <v>21885</v>
      </c>
      <c r="L176" s="62">
        <f t="shared" si="463"/>
        <v>2.9252328759616503E-4</v>
      </c>
      <c r="M176" s="63">
        <f t="shared" si="473"/>
        <v>128274.6</v>
      </c>
      <c r="N176" s="62">
        <f t="shared" si="469"/>
        <v>-1.7980427862066599E-2</v>
      </c>
      <c r="O176" s="78">
        <v>0</v>
      </c>
      <c r="P176" s="75">
        <v>973.3</v>
      </c>
      <c r="Q176" s="128">
        <f t="shared" ca="1" si="470"/>
        <v>255.55</v>
      </c>
      <c r="R176" s="59">
        <f t="shared" ca="1" si="471"/>
        <v>86</v>
      </c>
      <c r="S176" s="67">
        <v>0</v>
      </c>
      <c r="T176" s="58">
        <v>0</v>
      </c>
      <c r="U176" s="48">
        <v>19289</v>
      </c>
      <c r="V176" s="120">
        <f t="shared" si="461"/>
        <v>-5.1811433908469741E-2</v>
      </c>
      <c r="W176" s="71">
        <v>1</v>
      </c>
      <c r="X176" s="82">
        <v>19</v>
      </c>
      <c r="Y176" s="71">
        <v>27</v>
      </c>
      <c r="Z176" s="71">
        <v>6</v>
      </c>
      <c r="AA176" s="76" t="s">
        <v>14</v>
      </c>
      <c r="AB176" s="77">
        <f t="shared" si="451"/>
        <v>2010</v>
      </c>
      <c r="AC176" s="84" t="s">
        <v>96</v>
      </c>
    </row>
    <row r="177" spans="1:29" ht="15.6" x14ac:dyDescent="0.3">
      <c r="A177" s="61">
        <v>2010</v>
      </c>
      <c r="B177" s="61" t="s">
        <v>11</v>
      </c>
      <c r="C177" s="81">
        <v>11569</v>
      </c>
      <c r="D177" s="62">
        <f t="shared" si="464"/>
        <v>-3.6318200749687633E-2</v>
      </c>
      <c r="E177" s="63">
        <f>+C177</f>
        <v>11569</v>
      </c>
      <c r="F177" s="62">
        <f t="shared" si="466"/>
        <v>-3.6318200749687633E-2</v>
      </c>
      <c r="G177" s="63">
        <f t="shared" si="472"/>
        <v>126403</v>
      </c>
      <c r="H177" s="62">
        <f t="shared" si="467"/>
        <v>-4.2459547906187507E-2</v>
      </c>
      <c r="I177" s="68">
        <v>11656</v>
      </c>
      <c r="J177" s="62">
        <f t="shared" si="468"/>
        <v>-1.5504407191989414E-3</v>
      </c>
      <c r="K177" s="63">
        <f>+I177</f>
        <v>11656</v>
      </c>
      <c r="L177" s="62">
        <f t="shared" ref="L177:L185" si="474">+(K177-K189)/K189</f>
        <v>-1.5504407191989414E-3</v>
      </c>
      <c r="M177" s="63">
        <f t="shared" si="473"/>
        <v>128250.1</v>
      </c>
      <c r="N177" s="62">
        <f t="shared" si="469"/>
        <v>-2.0518776378006393E-2</v>
      </c>
      <c r="O177" s="78">
        <v>0</v>
      </c>
      <c r="P177" s="75">
        <v>1175.5999999999999</v>
      </c>
      <c r="Q177" s="128">
        <f t="shared" ca="1" si="470"/>
        <v>255.55</v>
      </c>
      <c r="R177" s="59">
        <f t="shared" ref="R177:R185" ca="1" si="475">+Q177-S177-T177</f>
        <v>43</v>
      </c>
      <c r="S177" s="67">
        <v>44</v>
      </c>
      <c r="T177" s="58">
        <v>0</v>
      </c>
      <c r="U177" s="48">
        <v>19902</v>
      </c>
      <c r="V177" s="120">
        <f t="shared" si="461"/>
        <v>-3.8643609313109846E-2</v>
      </c>
      <c r="W177" s="71">
        <v>29</v>
      </c>
      <c r="X177" s="82">
        <v>19</v>
      </c>
      <c r="Y177" s="71">
        <v>13</v>
      </c>
      <c r="Z177" s="71">
        <v>-8</v>
      </c>
      <c r="AA177" s="76" t="s">
        <v>11</v>
      </c>
      <c r="AB177" s="77">
        <f t="shared" si="451"/>
        <v>2010</v>
      </c>
      <c r="AC177" s="84" t="s">
        <v>96</v>
      </c>
    </row>
    <row r="178" spans="1:29" ht="15.6" x14ac:dyDescent="0.3">
      <c r="A178" s="61">
        <v>2009</v>
      </c>
      <c r="B178" s="61" t="s">
        <v>34</v>
      </c>
      <c r="C178" s="81">
        <v>11527</v>
      </c>
      <c r="D178" s="62">
        <f t="shared" ref="D178:D185" si="476">+(C178-C190)/C190</f>
        <v>1.2205830698981384E-2</v>
      </c>
      <c r="E178" s="63">
        <f t="shared" ref="E178:E185" si="477">+E179+C178</f>
        <v>126839</v>
      </c>
      <c r="F178" s="62">
        <f t="shared" ref="F178:F185" si="478">+(E178-E190)/E190</f>
        <v>-3.730437026579838E-2</v>
      </c>
      <c r="G178" s="63">
        <f t="shared" ref="G178:G185" si="479">SUM(C178:C189)</f>
        <v>126839</v>
      </c>
      <c r="H178" s="62">
        <f t="shared" ref="H178:H185" si="480">+(G178-G190)/G190</f>
        <v>-3.730437026579838E-2</v>
      </c>
      <c r="I178" s="68">
        <v>11407</v>
      </c>
      <c r="J178" s="62">
        <f t="shared" ref="J178:J185" si="481">+(I178-I190)/I190</f>
        <v>1.6684229012996136E-3</v>
      </c>
      <c r="K178" s="63">
        <f t="shared" ref="K178:K185" si="482">+K179+I178</f>
        <v>128268.2</v>
      </c>
      <c r="L178" s="62">
        <f t="shared" si="474"/>
        <v>-2.2459837434207812E-2</v>
      </c>
      <c r="M178" s="63">
        <f t="shared" ref="M178:M185" si="483">SUM(I178:I189)</f>
        <v>128268.20000000001</v>
      </c>
      <c r="N178" s="62">
        <f t="shared" ref="N178:N185" si="484">+(M178-M190)/M190</f>
        <v>-2.2459837434207701E-2</v>
      </c>
      <c r="O178" s="78">
        <v>0</v>
      </c>
      <c r="P178" s="75">
        <v>1075.9000000000001</v>
      </c>
      <c r="Q178" s="128">
        <f t="shared" ca="1" si="470"/>
        <v>255.55</v>
      </c>
      <c r="R178" s="59">
        <f t="shared" ca="1" si="475"/>
        <v>-76</v>
      </c>
      <c r="S178" s="67">
        <v>-44</v>
      </c>
      <c r="T178" s="58">
        <v>0</v>
      </c>
      <c r="U178" s="48">
        <v>20790</v>
      </c>
      <c r="V178" s="120">
        <f t="shared" si="461"/>
        <v>-1.1224198611243222E-2</v>
      </c>
      <c r="W178" s="71">
        <v>17</v>
      </c>
      <c r="X178" s="82">
        <v>18</v>
      </c>
      <c r="Y178" s="71">
        <v>15</v>
      </c>
      <c r="Z178" s="71">
        <v>-3</v>
      </c>
      <c r="AA178" s="61" t="s">
        <v>34</v>
      </c>
      <c r="AB178" s="77">
        <f t="shared" si="451"/>
        <v>2009</v>
      </c>
      <c r="AC178" s="84" t="s">
        <v>96</v>
      </c>
    </row>
    <row r="179" spans="1:29" ht="15.6" x14ac:dyDescent="0.3">
      <c r="A179" s="61">
        <v>2009</v>
      </c>
      <c r="B179" s="61" t="s">
        <v>33</v>
      </c>
      <c r="C179" s="81">
        <v>9750</v>
      </c>
      <c r="D179" s="62">
        <f t="shared" si="476"/>
        <v>-5.3122268621928717E-2</v>
      </c>
      <c r="E179" s="63">
        <f t="shared" si="477"/>
        <v>115312</v>
      </c>
      <c r="F179" s="62">
        <f t="shared" si="478"/>
        <v>-4.1988601432298156E-2</v>
      </c>
      <c r="G179" s="63">
        <f t="shared" si="479"/>
        <v>126700</v>
      </c>
      <c r="H179" s="62">
        <f t="shared" si="480"/>
        <v>-4.162537915175904E-2</v>
      </c>
      <c r="I179" s="68">
        <v>9923</v>
      </c>
      <c r="J179" s="62">
        <f t="shared" si="481"/>
        <v>-3.781634829826433E-2</v>
      </c>
      <c r="K179" s="63">
        <f t="shared" si="482"/>
        <v>116861.2</v>
      </c>
      <c r="L179" s="62">
        <f t="shared" si="474"/>
        <v>-2.4752909955833478E-2</v>
      </c>
      <c r="M179" s="63">
        <f t="shared" si="483"/>
        <v>128249.20000000001</v>
      </c>
      <c r="N179" s="62">
        <f t="shared" si="484"/>
        <v>-2.5271457881819278E-2</v>
      </c>
      <c r="O179" s="78">
        <v>0</v>
      </c>
      <c r="P179" s="75">
        <v>565.20000000000005</v>
      </c>
      <c r="Q179" s="128">
        <f t="shared" ca="1" si="470"/>
        <v>255.55</v>
      </c>
      <c r="R179" s="59">
        <f t="shared" ca="1" si="475"/>
        <v>173</v>
      </c>
      <c r="S179" s="67">
        <v>0</v>
      </c>
      <c r="T179" s="58">
        <v>0</v>
      </c>
      <c r="U179" s="48">
        <v>17935</v>
      </c>
      <c r="V179" s="120">
        <f t="shared" si="461"/>
        <v>-7.4322580645161285E-2</v>
      </c>
      <c r="W179" s="71">
        <v>30</v>
      </c>
      <c r="X179" s="82">
        <v>18</v>
      </c>
      <c r="Y179" s="71">
        <v>43</v>
      </c>
      <c r="Z179" s="71">
        <v>39</v>
      </c>
      <c r="AA179" s="61" t="s">
        <v>33</v>
      </c>
      <c r="AB179" s="77">
        <f t="shared" si="451"/>
        <v>2009</v>
      </c>
      <c r="AC179" s="84"/>
    </row>
    <row r="180" spans="1:29" ht="15.6" x14ac:dyDescent="0.3">
      <c r="A180" s="61">
        <v>2009</v>
      </c>
      <c r="B180" s="61" t="s">
        <v>32</v>
      </c>
      <c r="C180" s="81">
        <v>10002</v>
      </c>
      <c r="D180" s="62">
        <f t="shared" si="476"/>
        <v>-1.7967599410898379E-2</v>
      </c>
      <c r="E180" s="63">
        <f t="shared" si="477"/>
        <v>105562</v>
      </c>
      <c r="F180" s="62">
        <f t="shared" si="478"/>
        <v>-4.0947042309823836E-2</v>
      </c>
      <c r="G180" s="63">
        <f t="shared" si="479"/>
        <v>127247</v>
      </c>
      <c r="H180" s="62">
        <f t="shared" si="480"/>
        <v>-3.9268241121043733E-2</v>
      </c>
      <c r="I180" s="68">
        <v>9990</v>
      </c>
      <c r="J180" s="62">
        <f t="shared" si="481"/>
        <v>-1.5084294587400177E-2</v>
      </c>
      <c r="K180" s="63">
        <f t="shared" si="482"/>
        <v>106938.2</v>
      </c>
      <c r="L180" s="62">
        <f t="shared" si="474"/>
        <v>-2.3522721095026389E-2</v>
      </c>
      <c r="M180" s="63">
        <f t="shared" si="483"/>
        <v>128639.20000000001</v>
      </c>
      <c r="N180" s="62">
        <f t="shared" si="484"/>
        <v>-2.3361378436658132E-2</v>
      </c>
      <c r="O180" s="78">
        <v>0</v>
      </c>
      <c r="P180" s="75">
        <v>479</v>
      </c>
      <c r="Q180" s="128">
        <f t="shared" ca="1" si="470"/>
        <v>255.55</v>
      </c>
      <c r="R180" s="59">
        <f t="shared" ca="1" si="475"/>
        <v>-12</v>
      </c>
      <c r="S180" s="67">
        <v>0</v>
      </c>
      <c r="T180" s="58">
        <v>0</v>
      </c>
      <c r="U180" s="48">
        <v>17326</v>
      </c>
      <c r="V180" s="120">
        <f t="shared" si="461"/>
        <v>-2.0299689001979079E-2</v>
      </c>
      <c r="W180" s="71">
        <v>15</v>
      </c>
      <c r="X180" s="82">
        <v>19</v>
      </c>
      <c r="Y180" s="71">
        <v>38</v>
      </c>
      <c r="Z180" s="71">
        <v>29</v>
      </c>
      <c r="AA180" s="61" t="s">
        <v>32</v>
      </c>
      <c r="AB180" s="77">
        <f t="shared" si="451"/>
        <v>2009</v>
      </c>
      <c r="AC180" s="84" t="s">
        <v>96</v>
      </c>
    </row>
    <row r="181" spans="1:29" ht="15.6" x14ac:dyDescent="0.3">
      <c r="A181" s="61">
        <v>2009</v>
      </c>
      <c r="B181" s="61" t="s">
        <v>31</v>
      </c>
      <c r="C181" s="81">
        <v>9885</v>
      </c>
      <c r="D181" s="62">
        <f t="shared" si="476"/>
        <v>-6.8858327053504143E-2</v>
      </c>
      <c r="E181" s="63">
        <f t="shared" si="477"/>
        <v>95560</v>
      </c>
      <c r="F181" s="62">
        <f t="shared" si="478"/>
        <v>-4.3290216651315529E-2</v>
      </c>
      <c r="G181" s="63">
        <f t="shared" si="479"/>
        <v>127430</v>
      </c>
      <c r="H181" s="62">
        <f t="shared" si="480"/>
        <v>-4.0884526802245941E-2</v>
      </c>
      <c r="I181" s="68">
        <v>10268</v>
      </c>
      <c r="J181" s="62">
        <f t="shared" si="481"/>
        <v>-2.0696232713400094E-2</v>
      </c>
      <c r="K181" s="63">
        <f t="shared" si="482"/>
        <v>96948.2</v>
      </c>
      <c r="L181" s="62">
        <f t="shared" si="474"/>
        <v>-2.4384046072212326E-2</v>
      </c>
      <c r="M181" s="63">
        <f t="shared" si="483"/>
        <v>128792.20000000001</v>
      </c>
      <c r="N181" s="62">
        <f t="shared" si="484"/>
        <v>-2.5034760778888606E-2</v>
      </c>
      <c r="O181" s="78">
        <v>7.4</v>
      </c>
      <c r="P181" s="75">
        <v>125</v>
      </c>
      <c r="Q181" s="128">
        <f t="shared" ca="1" si="470"/>
        <v>255.55</v>
      </c>
      <c r="R181" s="59">
        <f t="shared" ca="1" si="475"/>
        <v>427</v>
      </c>
      <c r="S181" s="67">
        <v>-44</v>
      </c>
      <c r="T181" s="58">
        <v>0</v>
      </c>
      <c r="U181" s="48">
        <v>18213</v>
      </c>
      <c r="V181" s="120">
        <f t="shared" si="461"/>
        <v>-0.17974238875878221</v>
      </c>
      <c r="W181" s="71">
        <v>23</v>
      </c>
      <c r="X181" s="82">
        <v>20</v>
      </c>
      <c r="Y181" s="71">
        <v>73</v>
      </c>
      <c r="Z181" s="71">
        <v>67</v>
      </c>
      <c r="AA181" s="61" t="s">
        <v>31</v>
      </c>
      <c r="AB181" s="77">
        <f t="shared" si="451"/>
        <v>2009</v>
      </c>
      <c r="AC181" s="84" t="s">
        <v>96</v>
      </c>
    </row>
    <row r="182" spans="1:29" ht="15.6" x14ac:dyDescent="0.3">
      <c r="A182" s="61">
        <v>2009</v>
      </c>
      <c r="B182" s="61" t="s">
        <v>29</v>
      </c>
      <c r="C182" s="81">
        <v>12557</v>
      </c>
      <c r="D182" s="62">
        <f t="shared" si="476"/>
        <v>8.5400639640418358E-2</v>
      </c>
      <c r="E182" s="63">
        <f t="shared" si="477"/>
        <v>85675</v>
      </c>
      <c r="F182" s="62">
        <f t="shared" si="478"/>
        <v>-4.0249585517766723E-2</v>
      </c>
      <c r="G182" s="63">
        <f t="shared" si="479"/>
        <v>128161</v>
      </c>
      <c r="H182" s="62">
        <f t="shared" si="480"/>
        <v>-3.6557312966081307E-2</v>
      </c>
      <c r="I182" s="72">
        <v>12165</v>
      </c>
      <c r="J182" s="62">
        <f t="shared" si="481"/>
        <v>-1.0573403822692151E-2</v>
      </c>
      <c r="K182" s="63">
        <f t="shared" si="482"/>
        <v>86680.2</v>
      </c>
      <c r="L182" s="62">
        <f t="shared" si="474"/>
        <v>-2.4819059505112515E-2</v>
      </c>
      <c r="M182" s="63">
        <f t="shared" si="483"/>
        <v>129009.20000000001</v>
      </c>
      <c r="N182" s="62">
        <f t="shared" si="484"/>
        <v>-2.5538686654562652E-2</v>
      </c>
      <c r="O182" s="79">
        <v>140</v>
      </c>
      <c r="P182" s="74">
        <v>11</v>
      </c>
      <c r="Q182" s="128">
        <f t="shared" ca="1" si="470"/>
        <v>255.55</v>
      </c>
      <c r="R182" s="59">
        <f t="shared" ca="1" si="475"/>
        <v>-436</v>
      </c>
      <c r="S182" s="67">
        <v>44</v>
      </c>
      <c r="T182" s="58">
        <v>0</v>
      </c>
      <c r="U182" s="48">
        <v>25100</v>
      </c>
      <c r="V182" s="120">
        <f t="shared" si="461"/>
        <v>0.13103821196827686</v>
      </c>
      <c r="W182" s="73">
        <v>18</v>
      </c>
      <c r="X182" s="82">
        <v>15</v>
      </c>
      <c r="Y182" s="73">
        <v>90</v>
      </c>
      <c r="Z182" s="73">
        <v>63</v>
      </c>
      <c r="AA182" s="61" t="s">
        <v>29</v>
      </c>
      <c r="AB182" s="77">
        <f t="shared" si="451"/>
        <v>2009</v>
      </c>
      <c r="AC182" s="84" t="s">
        <v>96</v>
      </c>
    </row>
    <row r="183" spans="1:29" ht="15.6" x14ac:dyDescent="0.3">
      <c r="A183" s="61">
        <v>2009</v>
      </c>
      <c r="B183" s="61" t="s">
        <v>28</v>
      </c>
      <c r="C183" s="81">
        <v>11291</v>
      </c>
      <c r="D183" s="62">
        <f t="shared" si="476"/>
        <v>-0.13286229936256816</v>
      </c>
      <c r="E183" s="63">
        <f t="shared" si="477"/>
        <v>73118</v>
      </c>
      <c r="F183" s="62">
        <f t="shared" si="478"/>
        <v>-5.8958287751451115E-2</v>
      </c>
      <c r="G183" s="63">
        <f t="shared" si="479"/>
        <v>127173</v>
      </c>
      <c r="H183" s="62">
        <f t="shared" si="480"/>
        <v>-5.1733265727643522E-2</v>
      </c>
      <c r="I183" s="68">
        <v>12389</v>
      </c>
      <c r="J183" s="62">
        <f t="shared" si="481"/>
        <v>-1.5339373708472421E-2</v>
      </c>
      <c r="K183" s="63">
        <f t="shared" si="482"/>
        <v>74515.199999999997</v>
      </c>
      <c r="L183" s="62">
        <f t="shared" si="474"/>
        <v>-2.7105877939070624E-2</v>
      </c>
      <c r="M183" s="63">
        <f t="shared" si="483"/>
        <v>129139.2</v>
      </c>
      <c r="N183" s="62">
        <f t="shared" si="484"/>
        <v>-2.7018770548684071E-2</v>
      </c>
      <c r="O183" s="78">
        <v>64</v>
      </c>
      <c r="P183" s="75">
        <v>0</v>
      </c>
      <c r="Q183" s="128">
        <f t="shared" ca="1" si="470"/>
        <v>255.55</v>
      </c>
      <c r="R183" s="59">
        <f t="shared" ca="1" si="475"/>
        <v>1142</v>
      </c>
      <c r="S183" s="67">
        <v>-44</v>
      </c>
      <c r="T183" s="58">
        <v>0</v>
      </c>
      <c r="U183" s="48">
        <v>22596</v>
      </c>
      <c r="V183" s="120">
        <f t="shared" si="461"/>
        <v>-8.6033248392185416E-2</v>
      </c>
      <c r="W183" s="71">
        <v>28</v>
      </c>
      <c r="X183" s="82">
        <v>17</v>
      </c>
      <c r="Y183" s="71">
        <v>83</v>
      </c>
      <c r="Z183" s="71">
        <v>65</v>
      </c>
      <c r="AA183" s="61" t="s">
        <v>28</v>
      </c>
      <c r="AB183" s="77">
        <f t="shared" si="451"/>
        <v>2009</v>
      </c>
      <c r="AC183" s="84" t="s">
        <v>96</v>
      </c>
    </row>
    <row r="184" spans="1:29" ht="15.6" x14ac:dyDescent="0.3">
      <c r="A184" s="61">
        <v>2009</v>
      </c>
      <c r="B184" s="61" t="s">
        <v>25</v>
      </c>
      <c r="C184" s="81">
        <v>9960</v>
      </c>
      <c r="D184" s="62">
        <f t="shared" si="476"/>
        <v>-0.12153819015699417</v>
      </c>
      <c r="E184" s="63">
        <f t="shared" si="477"/>
        <v>61827</v>
      </c>
      <c r="F184" s="62">
        <f t="shared" si="478"/>
        <v>-4.4079903522063146E-2</v>
      </c>
      <c r="G184" s="63">
        <f t="shared" si="479"/>
        <v>128903</v>
      </c>
      <c r="H184" s="62">
        <f t="shared" si="480"/>
        <v>-3.4217427137184384E-2</v>
      </c>
      <c r="I184" s="68">
        <v>10505</v>
      </c>
      <c r="J184" s="62">
        <f t="shared" si="481"/>
        <v>-2.0695441409527362E-2</v>
      </c>
      <c r="K184" s="63">
        <f t="shared" si="482"/>
        <v>62126.2</v>
      </c>
      <c r="L184" s="62">
        <f t="shared" si="474"/>
        <v>-2.9418763988753996E-2</v>
      </c>
      <c r="M184" s="63">
        <f t="shared" si="483"/>
        <v>129332.2</v>
      </c>
      <c r="N184" s="62">
        <f t="shared" si="484"/>
        <v>-2.5160675583518907E-2</v>
      </c>
      <c r="O184" s="78">
        <v>13</v>
      </c>
      <c r="P184" s="75">
        <v>78</v>
      </c>
      <c r="Q184" s="128">
        <f t="shared" ca="1" si="470"/>
        <v>255.55</v>
      </c>
      <c r="R184" s="59">
        <f t="shared" ca="1" si="475"/>
        <v>545</v>
      </c>
      <c r="S184" s="67">
        <v>0</v>
      </c>
      <c r="T184" s="58">
        <v>0</v>
      </c>
      <c r="U184" s="48">
        <v>18530</v>
      </c>
      <c r="V184" s="120">
        <f t="shared" si="461"/>
        <v>-0.29033740569108807</v>
      </c>
      <c r="W184" s="70">
        <v>26</v>
      </c>
      <c r="X184" s="82">
        <v>14</v>
      </c>
      <c r="Y184" s="70">
        <v>75</v>
      </c>
      <c r="Z184" s="70">
        <v>66</v>
      </c>
      <c r="AA184" s="61" t="s">
        <v>25</v>
      </c>
      <c r="AB184" s="77">
        <f t="shared" si="451"/>
        <v>2009</v>
      </c>
      <c r="AC184" s="84" t="s">
        <v>96</v>
      </c>
    </row>
    <row r="185" spans="1:29" ht="15.6" x14ac:dyDescent="0.3">
      <c r="A185" s="61">
        <v>2009</v>
      </c>
      <c r="B185" s="61" t="s">
        <v>23</v>
      </c>
      <c r="C185" s="81">
        <v>9663</v>
      </c>
      <c r="D185" s="62">
        <f t="shared" si="476"/>
        <v>-2.3544866612772837E-2</v>
      </c>
      <c r="E185" s="63">
        <f t="shared" si="477"/>
        <v>51867</v>
      </c>
      <c r="F185" s="62">
        <f t="shared" si="478"/>
        <v>-2.7615298087739031E-2</v>
      </c>
      <c r="G185" s="63">
        <f t="shared" si="479"/>
        <v>130281</v>
      </c>
      <c r="H185" s="62">
        <f t="shared" si="480"/>
        <v>-2.2435488590916253E-2</v>
      </c>
      <c r="I185" s="68">
        <v>9694.6</v>
      </c>
      <c r="J185" s="62">
        <f t="shared" si="481"/>
        <v>-1.8334177440314771E-2</v>
      </c>
      <c r="K185" s="63">
        <f t="shared" si="482"/>
        <v>51621.2</v>
      </c>
      <c r="L185" s="62">
        <f t="shared" si="474"/>
        <v>-3.1174978106138458E-2</v>
      </c>
      <c r="M185" s="63">
        <f t="shared" si="483"/>
        <v>129554.2</v>
      </c>
      <c r="N185" s="62">
        <f t="shared" si="484"/>
        <v>-2.7146455151910002E-2</v>
      </c>
      <c r="O185" s="78">
        <v>0</v>
      </c>
      <c r="P185" s="69">
        <v>230.1</v>
      </c>
      <c r="Q185" s="128">
        <f t="shared" ca="1" si="470"/>
        <v>255.55</v>
      </c>
      <c r="R185" s="59">
        <f t="shared" ca="1" si="475"/>
        <v>31.600000000000364</v>
      </c>
      <c r="S185" s="67">
        <v>0</v>
      </c>
      <c r="T185" s="58">
        <v>0</v>
      </c>
      <c r="U185" s="48">
        <v>17733</v>
      </c>
      <c r="V185" s="120">
        <f t="shared" si="461"/>
        <v>-1.0766484436014728E-2</v>
      </c>
      <c r="W185" s="70">
        <v>22</v>
      </c>
      <c r="X185" s="82">
        <v>15</v>
      </c>
      <c r="Y185" s="70">
        <v>84</v>
      </c>
      <c r="Z185" s="70">
        <v>49</v>
      </c>
      <c r="AA185" s="61" t="s">
        <v>23</v>
      </c>
      <c r="AB185" s="77">
        <f t="shared" si="451"/>
        <v>2009</v>
      </c>
      <c r="AC185" s="84" t="s">
        <v>96</v>
      </c>
    </row>
    <row r="186" spans="1:29" ht="15.6" x14ac:dyDescent="0.3">
      <c r="A186" s="61">
        <v>2009</v>
      </c>
      <c r="B186" s="61" t="s">
        <v>20</v>
      </c>
      <c r="C186" s="81">
        <v>9515</v>
      </c>
      <c r="D186" s="62">
        <f>+(C186-C198)/C198</f>
        <v>-3.0466680252700225E-2</v>
      </c>
      <c r="E186" s="63">
        <f>+E187+C186</f>
        <v>42204</v>
      </c>
      <c r="F186" s="62">
        <f t="shared" ref="F186:F194" si="485">+(E186-E198)/E198</f>
        <v>-2.8542491483288832E-2</v>
      </c>
      <c r="G186" s="63">
        <f t="shared" ref="G186:G193" si="486">SUM(C186:C197)</f>
        <v>130514</v>
      </c>
      <c r="H186" s="62">
        <f t="shared" ref="H186:H193" si="487">+(G186-G198)/G198</f>
        <v>-2.4777703056115968E-2</v>
      </c>
      <c r="I186" s="49">
        <v>9512</v>
      </c>
      <c r="J186" s="62">
        <f>+(I186-I198)/I198</f>
        <v>-3.3431561833147036E-2</v>
      </c>
      <c r="K186" s="63">
        <f>+K187+I186</f>
        <v>41926.6</v>
      </c>
      <c r="L186" s="62">
        <f>+(K186-K198)/K198</f>
        <v>-3.4096454913685501E-2</v>
      </c>
      <c r="M186" s="63">
        <f>SUM(I186:I197)</f>
        <v>129735.262142053</v>
      </c>
      <c r="N186" s="62">
        <f>+(M186-M198)/M198</f>
        <v>-2.9360772384599141E-2</v>
      </c>
      <c r="O186" s="41">
        <v>0</v>
      </c>
      <c r="P186" s="40">
        <v>484.4</v>
      </c>
      <c r="Q186" s="128">
        <f t="shared" ca="1" si="470"/>
        <v>255.55</v>
      </c>
      <c r="R186" s="59">
        <f ca="1">+Q186-S186-T186</f>
        <v>41</v>
      </c>
      <c r="S186" s="67">
        <v>-44</v>
      </c>
      <c r="T186" s="58">
        <v>0</v>
      </c>
      <c r="U186" s="48">
        <v>18088</v>
      </c>
      <c r="V186" s="120">
        <f t="shared" si="461"/>
        <v>6.4500941619585681E-2</v>
      </c>
      <c r="W186" s="66">
        <v>28</v>
      </c>
      <c r="X186" s="82">
        <v>16</v>
      </c>
      <c r="Y186" s="66">
        <v>89</v>
      </c>
      <c r="Z186" s="66">
        <v>46</v>
      </c>
      <c r="AA186" s="61" t="s">
        <v>20</v>
      </c>
      <c r="AB186" s="77">
        <f t="shared" si="451"/>
        <v>2009</v>
      </c>
      <c r="AC186" s="84" t="s">
        <v>96</v>
      </c>
    </row>
    <row r="187" spans="1:29" ht="15.6" x14ac:dyDescent="0.3">
      <c r="A187" s="61">
        <v>2009</v>
      </c>
      <c r="B187" s="61" t="s">
        <v>18</v>
      </c>
      <c r="C187" s="81">
        <v>10540</v>
      </c>
      <c r="D187" s="62">
        <f>+(C187-C199)/C199</f>
        <v>-4.1992365024540991E-2</v>
      </c>
      <c r="E187" s="63">
        <f>+E188+C187</f>
        <v>32689</v>
      </c>
      <c r="F187" s="62">
        <f t="shared" si="485"/>
        <v>-2.7980969372584003E-2</v>
      </c>
      <c r="G187" s="63">
        <f t="shared" si="486"/>
        <v>130813</v>
      </c>
      <c r="H187" s="62">
        <f t="shared" si="487"/>
        <v>-2.4896946024315521E-2</v>
      </c>
      <c r="I187" s="49">
        <v>10536</v>
      </c>
      <c r="J187" s="62">
        <f t="shared" ref="J187:J194" si="488">+(I187-I199)/I199</f>
        <v>-5.0383055430374045E-2</v>
      </c>
      <c r="K187" s="63">
        <f>+K188+I187</f>
        <v>32414.6</v>
      </c>
      <c r="L187" s="62">
        <f t="shared" ref="L187:L193" si="489">+(K187-K199)/K199</f>
        <v>-3.429139290225916E-2</v>
      </c>
      <c r="M187" s="63">
        <f>SUM(I187:I198)</f>
        <v>130064.262142053</v>
      </c>
      <c r="N187" s="62">
        <f>+(M187-M199)/M199</f>
        <v>-2.8534641789859483E-2</v>
      </c>
      <c r="O187" s="41">
        <v>0</v>
      </c>
      <c r="P187" s="40">
        <v>894.5</v>
      </c>
      <c r="Q187" s="128">
        <f t="shared" ca="1" si="470"/>
        <v>255.55</v>
      </c>
      <c r="R187" s="59">
        <f t="shared" ref="R187:R250" ca="1" si="490">+Q187-S187-T187</f>
        <v>-4</v>
      </c>
      <c r="S187" s="67">
        <v>0</v>
      </c>
      <c r="T187" s="58">
        <v>0</v>
      </c>
      <c r="U187" s="48">
        <v>19620</v>
      </c>
      <c r="V187" s="120">
        <f t="shared" si="461"/>
        <v>6.7638896446645266E-2</v>
      </c>
      <c r="W187" s="66">
        <v>2</v>
      </c>
      <c r="X187" s="82">
        <v>19</v>
      </c>
      <c r="Y187" s="66">
        <v>21</v>
      </c>
      <c r="Z187" s="66">
        <v>12</v>
      </c>
      <c r="AA187" s="61" t="s">
        <v>18</v>
      </c>
      <c r="AB187" s="77">
        <f t="shared" si="451"/>
        <v>2009</v>
      </c>
      <c r="AC187" s="84" t="s">
        <v>96</v>
      </c>
    </row>
    <row r="188" spans="1:29" ht="15.6" x14ac:dyDescent="0.3">
      <c r="A188" s="61">
        <v>2009</v>
      </c>
      <c r="B188" s="61" t="s">
        <v>14</v>
      </c>
      <c r="C188" s="81">
        <v>10144</v>
      </c>
      <c r="D188" s="62">
        <f>+(C188-C200)/C200</f>
        <v>-6.7389905304771541E-2</v>
      </c>
      <c r="E188" s="63">
        <f>+E189+C188</f>
        <v>22149</v>
      </c>
      <c r="F188" s="62">
        <f t="shared" si="485"/>
        <v>-2.1168463850097224E-2</v>
      </c>
      <c r="G188" s="63">
        <f t="shared" si="486"/>
        <v>131275</v>
      </c>
      <c r="H188" s="62">
        <f t="shared" si="487"/>
        <v>-2.2953430734078104E-2</v>
      </c>
      <c r="I188" s="49">
        <v>10204.5</v>
      </c>
      <c r="J188" s="62">
        <f t="shared" si="488"/>
        <v>-2.9806046776953792E-2</v>
      </c>
      <c r="K188" s="63">
        <f>+K189+I188</f>
        <v>21878.6</v>
      </c>
      <c r="L188" s="62">
        <f t="shared" si="489"/>
        <v>-2.6346037469566194E-2</v>
      </c>
      <c r="M188" s="63">
        <f>SUM(I188:I199)</f>
        <v>130623.262142053</v>
      </c>
      <c r="N188" s="62">
        <f>+(M188-M200)/M200</f>
        <v>-2.4789158612511075E-2</v>
      </c>
      <c r="O188" s="41">
        <v>0</v>
      </c>
      <c r="P188" s="40">
        <v>985.4</v>
      </c>
      <c r="Q188" s="128">
        <f t="shared" ca="1" si="470"/>
        <v>255.55</v>
      </c>
      <c r="R188" s="59">
        <f t="shared" ca="1" si="490"/>
        <v>60.5</v>
      </c>
      <c r="S188" s="67">
        <v>0</v>
      </c>
      <c r="T188" s="58">
        <v>0</v>
      </c>
      <c r="U188" s="48">
        <v>20343</v>
      </c>
      <c r="V188" s="120">
        <f t="shared" si="461"/>
        <v>-7.5617133378866235E-3</v>
      </c>
      <c r="W188" s="66">
        <v>5</v>
      </c>
      <c r="X188" s="82">
        <v>19</v>
      </c>
      <c r="Y188" s="66">
        <v>15</v>
      </c>
      <c r="Z188" s="66">
        <v>-4</v>
      </c>
      <c r="AA188" s="61" t="s">
        <v>14</v>
      </c>
      <c r="AB188" s="77">
        <f t="shared" si="451"/>
        <v>2009</v>
      </c>
      <c r="AC188" s="84" t="s">
        <v>96</v>
      </c>
    </row>
    <row r="189" spans="1:29" ht="15.6" x14ac:dyDescent="0.3">
      <c r="A189" s="61">
        <v>2009</v>
      </c>
      <c r="B189" s="61" t="s">
        <v>11</v>
      </c>
      <c r="C189" s="81">
        <v>12005</v>
      </c>
      <c r="D189" s="62">
        <f>+(C189-C201)/C201</f>
        <v>2.1615181686664965E-2</v>
      </c>
      <c r="E189" s="63">
        <f>+C189</f>
        <v>12005</v>
      </c>
      <c r="F189" s="62">
        <f t="shared" si="485"/>
        <v>2.1615181686664965E-2</v>
      </c>
      <c r="G189" s="63">
        <f t="shared" si="486"/>
        <v>132008</v>
      </c>
      <c r="H189" s="62">
        <f t="shared" si="487"/>
        <v>-1.8272412895549029E-2</v>
      </c>
      <c r="I189" s="49">
        <v>11674.1</v>
      </c>
      <c r="J189" s="62">
        <f t="shared" si="488"/>
        <v>-2.3301315597006687E-2</v>
      </c>
      <c r="K189" s="63">
        <f>+I189</f>
        <v>11674.1</v>
      </c>
      <c r="L189" s="62">
        <f t="shared" si="489"/>
        <v>-2.3301315597006687E-2</v>
      </c>
      <c r="M189" s="63">
        <f>SUM(I189:I200)</f>
        <v>130936.762142053</v>
      </c>
      <c r="N189" s="62">
        <f>+(M189-M201)/M201</f>
        <v>-2.3760539960428227E-2</v>
      </c>
      <c r="O189" s="41">
        <v>0</v>
      </c>
      <c r="P189" s="40">
        <v>1349.1</v>
      </c>
      <c r="Q189" s="128">
        <f t="shared" ca="1" si="470"/>
        <v>255.55</v>
      </c>
      <c r="R189" s="59">
        <f t="shared" ca="1" si="490"/>
        <v>-330.89999999999964</v>
      </c>
      <c r="S189" s="67">
        <v>0</v>
      </c>
      <c r="T189" s="58">
        <v>0</v>
      </c>
      <c r="U189" s="48">
        <v>20702</v>
      </c>
      <c r="V189" s="120">
        <f t="shared" si="461"/>
        <v>-4.9582223854558807E-2</v>
      </c>
      <c r="W189" s="66">
        <v>15</v>
      </c>
      <c r="X189" s="82">
        <v>19</v>
      </c>
      <c r="Y189" s="66">
        <v>12</v>
      </c>
      <c r="Z189" s="66">
        <v>6</v>
      </c>
      <c r="AA189" s="61" t="s">
        <v>11</v>
      </c>
      <c r="AB189" s="77">
        <f t="shared" si="451"/>
        <v>2009</v>
      </c>
      <c r="AC189" s="84" t="s">
        <v>96</v>
      </c>
    </row>
    <row r="190" spans="1:29" ht="15.6" x14ac:dyDescent="0.3">
      <c r="A190" s="61">
        <v>2008</v>
      </c>
      <c r="B190" s="61" t="s">
        <v>34</v>
      </c>
      <c r="C190" s="81">
        <v>11388</v>
      </c>
      <c r="D190" s="62">
        <f t="shared" ref="D190:D195" si="491">+(C190-C202)/C202</f>
        <v>-3.7931908422742251E-2</v>
      </c>
      <c r="E190" s="63">
        <f>+E191+C190</f>
        <v>131754</v>
      </c>
      <c r="F190" s="62">
        <f t="shared" si="485"/>
        <v>-2.0183240622304192E-2</v>
      </c>
      <c r="G190" s="63">
        <f t="shared" si="486"/>
        <v>131754</v>
      </c>
      <c r="H190" s="62">
        <f t="shared" si="487"/>
        <v>-2.0183240622304192E-2</v>
      </c>
      <c r="I190" s="49">
        <v>11388</v>
      </c>
      <c r="J190" s="62">
        <f t="shared" si="488"/>
        <v>-3.0560994296416105E-2</v>
      </c>
      <c r="K190" s="63">
        <f t="shared" ref="K190:K200" si="492">+K191+I190</f>
        <v>131215.27371655899</v>
      </c>
      <c r="L190" s="62">
        <f t="shared" si="489"/>
        <v>-2.1898327159593948E-2</v>
      </c>
      <c r="M190" s="63">
        <f t="shared" ref="M190:M195" si="493">SUM(I190:I201)</f>
        <v>131215.27371655899</v>
      </c>
      <c r="N190" s="62">
        <f t="shared" ref="N190:N195" si="494">+(M190-M202)/M202</f>
        <v>-2.1898327159593948E-2</v>
      </c>
      <c r="O190" s="41">
        <v>0</v>
      </c>
      <c r="P190" s="40">
        <v>1017.8</v>
      </c>
      <c r="Q190" s="128">
        <f t="shared" ca="1" si="470"/>
        <v>255.55</v>
      </c>
      <c r="R190" s="59">
        <f t="shared" ca="1" si="490"/>
        <v>44</v>
      </c>
      <c r="S190" s="58">
        <v>-44</v>
      </c>
      <c r="T190" s="58">
        <v>0</v>
      </c>
      <c r="U190" s="48">
        <v>21026</v>
      </c>
      <c r="V190" s="120">
        <f t="shared" si="461"/>
        <v>-6.5205065205065204E-3</v>
      </c>
      <c r="W190" s="66">
        <v>8</v>
      </c>
      <c r="X190" s="82">
        <v>18</v>
      </c>
      <c r="Y190" s="66">
        <v>18</v>
      </c>
      <c r="Z190" s="66">
        <v>-6</v>
      </c>
      <c r="AA190" s="61" t="s">
        <v>34</v>
      </c>
      <c r="AB190" s="77">
        <f t="shared" si="451"/>
        <v>2008</v>
      </c>
      <c r="AC190" s="84" t="s">
        <v>96</v>
      </c>
    </row>
    <row r="191" spans="1:29" ht="15.6" x14ac:dyDescent="0.3">
      <c r="A191" s="61">
        <v>2008</v>
      </c>
      <c r="B191" s="61" t="s">
        <v>33</v>
      </c>
      <c r="C191" s="81">
        <v>10297</v>
      </c>
      <c r="D191" s="62">
        <f t="shared" si="491"/>
        <v>-2.3240371845949535E-2</v>
      </c>
      <c r="E191" s="63">
        <f>+E192+C191</f>
        <v>120366</v>
      </c>
      <c r="F191" s="62">
        <f t="shared" si="485"/>
        <v>-1.8470044279179001E-2</v>
      </c>
      <c r="G191" s="63">
        <f t="shared" si="486"/>
        <v>132203</v>
      </c>
      <c r="H191" s="62">
        <f t="shared" si="487"/>
        <v>-1.2570395709782949E-2</v>
      </c>
      <c r="I191" s="49">
        <f>10225+88</f>
        <v>10313</v>
      </c>
      <c r="J191" s="62">
        <f t="shared" si="488"/>
        <v>-1.3582018173122908E-2</v>
      </c>
      <c r="K191" s="63">
        <f t="shared" si="492"/>
        <v>119827.27371655899</v>
      </c>
      <c r="L191" s="62">
        <f t="shared" si="489"/>
        <v>-2.1066992495800914E-2</v>
      </c>
      <c r="M191" s="63">
        <f t="shared" si="493"/>
        <v>131574.27371655899</v>
      </c>
      <c r="N191" s="62">
        <f t="shared" si="494"/>
        <v>-1.92953816137162E-2</v>
      </c>
      <c r="O191" s="41">
        <v>0</v>
      </c>
      <c r="P191" s="40">
        <v>723.8</v>
      </c>
      <c r="Q191" s="128">
        <f t="shared" ca="1" si="470"/>
        <v>255.55</v>
      </c>
      <c r="R191" s="59">
        <f t="shared" ca="1" si="490"/>
        <v>-28</v>
      </c>
      <c r="S191" s="58">
        <v>44</v>
      </c>
      <c r="T191" s="58">
        <v>0</v>
      </c>
      <c r="U191" s="48">
        <v>19375</v>
      </c>
      <c r="V191" s="120">
        <f t="shared" si="461"/>
        <v>1.2225066610939868E-2</v>
      </c>
      <c r="W191" s="66">
        <v>19</v>
      </c>
      <c r="X191" s="82">
        <v>18</v>
      </c>
      <c r="Y191" s="66">
        <v>28</v>
      </c>
      <c r="Z191" s="66">
        <v>7</v>
      </c>
      <c r="AA191" s="61" t="s">
        <v>33</v>
      </c>
      <c r="AB191" s="77">
        <f t="shared" si="451"/>
        <v>2008</v>
      </c>
      <c r="AC191" s="84"/>
    </row>
    <row r="192" spans="1:29" ht="15.6" x14ac:dyDescent="0.3">
      <c r="A192" s="61">
        <v>2008</v>
      </c>
      <c r="B192" s="61" t="s">
        <v>32</v>
      </c>
      <c r="C192" s="81">
        <v>10185</v>
      </c>
      <c r="D192" s="62">
        <f t="shared" si="491"/>
        <v>-3.9060288706481747E-2</v>
      </c>
      <c r="E192" s="63">
        <f>+E193+C192</f>
        <v>110069</v>
      </c>
      <c r="F192" s="62">
        <f t="shared" si="485"/>
        <v>-1.8021393713923757E-2</v>
      </c>
      <c r="G192" s="63">
        <f t="shared" si="486"/>
        <v>132448</v>
      </c>
      <c r="H192" s="62">
        <f t="shared" si="487"/>
        <v>-8.4817451583683312E-3</v>
      </c>
      <c r="I192" s="49">
        <v>10143</v>
      </c>
      <c r="J192" s="62">
        <f t="shared" si="488"/>
        <v>-3.6386091582747485E-2</v>
      </c>
      <c r="K192" s="63">
        <f t="shared" si="492"/>
        <v>109514.27371655899</v>
      </c>
      <c r="L192" s="62">
        <f t="shared" si="489"/>
        <v>-2.1766007301774942E-2</v>
      </c>
      <c r="M192" s="63">
        <f t="shared" si="493"/>
        <v>131716.27371655899</v>
      </c>
      <c r="N192" s="62">
        <f t="shared" si="494"/>
        <v>-1.7255416987674358E-2</v>
      </c>
      <c r="O192" s="41">
        <v>0</v>
      </c>
      <c r="P192" s="40">
        <v>440.6</v>
      </c>
      <c r="Q192" s="128">
        <f t="shared" ca="1" si="470"/>
        <v>255.55</v>
      </c>
      <c r="R192" s="59">
        <f t="shared" ca="1" si="490"/>
        <v>2</v>
      </c>
      <c r="S192" s="58">
        <v>-44</v>
      </c>
      <c r="T192" s="58">
        <v>0</v>
      </c>
      <c r="U192" s="48">
        <v>17685</v>
      </c>
      <c r="V192" s="120">
        <f t="shared" si="461"/>
        <v>-8.4769445738239399E-2</v>
      </c>
      <c r="W192" s="66">
        <v>29</v>
      </c>
      <c r="X192" s="82">
        <v>19</v>
      </c>
      <c r="Y192" s="66">
        <v>39</v>
      </c>
      <c r="Z192" s="66">
        <v>25</v>
      </c>
      <c r="AA192" s="61" t="s">
        <v>32</v>
      </c>
      <c r="AB192" s="77">
        <f t="shared" si="451"/>
        <v>2008</v>
      </c>
      <c r="AC192" s="84"/>
    </row>
    <row r="193" spans="1:29" ht="15.6" x14ac:dyDescent="0.3">
      <c r="A193" s="61">
        <v>2008</v>
      </c>
      <c r="B193" s="61" t="s">
        <v>31</v>
      </c>
      <c r="C193" s="81">
        <v>10616</v>
      </c>
      <c r="D193" s="62">
        <f t="shared" si="491"/>
        <v>-1.5030617925403601E-2</v>
      </c>
      <c r="E193" s="63">
        <f>+E194+C193</f>
        <v>99884</v>
      </c>
      <c r="F193" s="62">
        <f t="shared" si="485"/>
        <v>-1.5824219134890138E-2</v>
      </c>
      <c r="G193" s="63">
        <f t="shared" si="486"/>
        <v>132862</v>
      </c>
      <c r="H193" s="62">
        <f t="shared" si="487"/>
        <v>-3.7790741268389247E-3</v>
      </c>
      <c r="I193" s="49">
        <v>10485</v>
      </c>
      <c r="J193" s="62">
        <f t="shared" si="488"/>
        <v>-2.7004454342984409E-2</v>
      </c>
      <c r="K193" s="63">
        <f t="shared" si="492"/>
        <v>99371.273716558993</v>
      </c>
      <c r="L193" s="62">
        <f t="shared" si="489"/>
        <v>-2.0248718594439306E-2</v>
      </c>
      <c r="M193" s="63">
        <f t="shared" si="493"/>
        <v>132099.27371655899</v>
      </c>
      <c r="N193" s="62">
        <f t="shared" si="494"/>
        <v>-1.3440924005713312E-2</v>
      </c>
      <c r="O193" s="41">
        <v>35.4</v>
      </c>
      <c r="P193" s="42">
        <v>97.9</v>
      </c>
      <c r="Q193" s="128">
        <f t="shared" ca="1" si="470"/>
        <v>255.55</v>
      </c>
      <c r="R193" s="59">
        <f t="shared" ca="1" si="490"/>
        <v>-87</v>
      </c>
      <c r="S193" s="58">
        <v>-44</v>
      </c>
      <c r="T193" s="58">
        <v>0</v>
      </c>
      <c r="U193" s="48">
        <v>22204</v>
      </c>
      <c r="V193" s="120">
        <f t="shared" si="461"/>
        <v>-1.6216216216216217E-2</v>
      </c>
      <c r="W193" s="66">
        <v>5</v>
      </c>
      <c r="X193" s="82">
        <v>15</v>
      </c>
      <c r="Y193" s="66">
        <v>84</v>
      </c>
      <c r="Z193" s="66">
        <v>64</v>
      </c>
      <c r="AA193" s="61" t="s">
        <v>31</v>
      </c>
      <c r="AB193" s="77">
        <f t="shared" si="451"/>
        <v>2008</v>
      </c>
      <c r="AC193" s="84" t="s">
        <v>96</v>
      </c>
    </row>
    <row r="194" spans="1:29" ht="15.6" x14ac:dyDescent="0.3">
      <c r="A194" s="61">
        <v>2008</v>
      </c>
      <c r="B194" s="61" t="s">
        <v>29</v>
      </c>
      <c r="C194" s="81">
        <v>11569</v>
      </c>
      <c r="D194" s="62">
        <f t="shared" si="491"/>
        <v>-8.5888116308470291E-2</v>
      </c>
      <c r="E194" s="63">
        <f t="shared" ref="E194:E200" si="495">+E195+C194</f>
        <v>89268</v>
      </c>
      <c r="F194" s="62">
        <f t="shared" si="485"/>
        <v>-1.591851133256901E-2</v>
      </c>
      <c r="G194" s="63">
        <f t="shared" ref="G194:G225" si="496">SUM(C194:C205)</f>
        <v>133024</v>
      </c>
      <c r="H194" s="62">
        <f t="shared" ref="H194:H225" si="497">+(G194-G206)/G206</f>
        <v>1.445434834979523E-3</v>
      </c>
      <c r="I194" s="49">
        <v>12295</v>
      </c>
      <c r="J194" s="62">
        <f t="shared" si="488"/>
        <v>-2.6524148851939825E-2</v>
      </c>
      <c r="K194" s="63">
        <f t="shared" si="492"/>
        <v>88886.273716558993</v>
      </c>
      <c r="L194" s="62">
        <f t="shared" ref="L194:L225" si="498">+(K194-K206)/K206</f>
        <v>-1.9445623045383918E-2</v>
      </c>
      <c r="M194" s="63">
        <f t="shared" si="493"/>
        <v>132390.27371655899</v>
      </c>
      <c r="N194" s="62">
        <f t="shared" si="494"/>
        <v>-8.7654800685904311E-3</v>
      </c>
      <c r="O194" s="41">
        <v>44.4</v>
      </c>
      <c r="P194" s="42">
        <v>3.1</v>
      </c>
      <c r="Q194" s="128">
        <f t="shared" ca="1" si="470"/>
        <v>255.55</v>
      </c>
      <c r="R194" s="59">
        <f t="shared" ca="1" si="490"/>
        <v>682</v>
      </c>
      <c r="S194" s="58">
        <v>44</v>
      </c>
      <c r="T194" s="58">
        <v>0</v>
      </c>
      <c r="U194" s="48">
        <v>22192</v>
      </c>
      <c r="V194" s="120">
        <f t="shared" si="461"/>
        <v>-0.15119525721935362</v>
      </c>
      <c r="W194" s="66">
        <v>1</v>
      </c>
      <c r="X194" s="82">
        <v>16</v>
      </c>
      <c r="Y194" s="66">
        <v>81</v>
      </c>
      <c r="Z194" s="66">
        <v>63</v>
      </c>
      <c r="AA194" s="61" t="s">
        <v>29</v>
      </c>
      <c r="AB194" s="77">
        <f t="shared" ref="AB194:AB225" si="499">A194</f>
        <v>2008</v>
      </c>
      <c r="AC194" s="84" t="s">
        <v>96</v>
      </c>
    </row>
    <row r="195" spans="1:29" ht="15.6" x14ac:dyDescent="0.3">
      <c r="A195" s="61">
        <v>2008</v>
      </c>
      <c r="B195" s="61" t="s">
        <v>28</v>
      </c>
      <c r="C195" s="81">
        <v>13021</v>
      </c>
      <c r="D195" s="62">
        <f t="shared" si="491"/>
        <v>5.1777059773828758E-2</v>
      </c>
      <c r="E195" s="63">
        <f t="shared" si="495"/>
        <v>77699</v>
      </c>
      <c r="F195" s="62">
        <f t="shared" ref="F195:F258" si="500">+(E195-E207)/E207</f>
        <v>-4.5736394383519528E-3</v>
      </c>
      <c r="G195" s="63">
        <f t="shared" si="496"/>
        <v>134111</v>
      </c>
      <c r="H195" s="62">
        <f t="shared" si="497"/>
        <v>1.1730891095084342E-2</v>
      </c>
      <c r="I195" s="49">
        <v>12582</v>
      </c>
      <c r="J195" s="62">
        <f t="shared" ref="J195:J258" si="501">+(I195-I207)/I207</f>
        <v>4.3905164843937097E-3</v>
      </c>
      <c r="K195" s="63">
        <f t="shared" si="492"/>
        <v>76591.273716558993</v>
      </c>
      <c r="L195" s="62">
        <f t="shared" si="498"/>
        <v>-1.8299725495597313E-2</v>
      </c>
      <c r="M195" s="63">
        <f t="shared" si="493"/>
        <v>132725.27371655899</v>
      </c>
      <c r="N195" s="62">
        <f t="shared" si="494"/>
        <v>-6.1009905903924421E-3</v>
      </c>
      <c r="O195" s="41">
        <v>141.1</v>
      </c>
      <c r="P195" s="42">
        <v>0</v>
      </c>
      <c r="Q195" s="128">
        <f t="shared" ca="1" si="470"/>
        <v>255.55</v>
      </c>
      <c r="R195" s="59">
        <f t="shared" ca="1" si="490"/>
        <v>-395</v>
      </c>
      <c r="S195" s="58">
        <v>-44</v>
      </c>
      <c r="T195" s="58">
        <v>0</v>
      </c>
      <c r="U195" s="48">
        <v>24723</v>
      </c>
      <c r="V195" s="120">
        <f t="shared" si="461"/>
        <v>1.6069373664310372E-2</v>
      </c>
      <c r="W195" s="66">
        <v>8</v>
      </c>
      <c r="X195" s="82">
        <v>17</v>
      </c>
      <c r="Y195" s="66">
        <v>87</v>
      </c>
      <c r="Z195" s="66">
        <v>67</v>
      </c>
      <c r="AA195" s="61" t="s">
        <v>28</v>
      </c>
      <c r="AB195" s="77">
        <f t="shared" si="499"/>
        <v>2008</v>
      </c>
      <c r="AC195" s="84"/>
    </row>
    <row r="196" spans="1:29" ht="15.6" x14ac:dyDescent="0.3">
      <c r="A196" s="61">
        <v>2008</v>
      </c>
      <c r="B196" s="61" t="s">
        <v>25</v>
      </c>
      <c r="C196" s="81">
        <v>11338</v>
      </c>
      <c r="D196" s="62">
        <f t="shared" ref="D196:D259" si="502">+(C196-C208)/C208</f>
        <v>1.7865158452284764E-2</v>
      </c>
      <c r="E196" s="63">
        <f t="shared" si="495"/>
        <v>64678</v>
      </c>
      <c r="F196" s="62">
        <f t="shared" si="500"/>
        <v>-1.5195809732626835E-2</v>
      </c>
      <c r="G196" s="63">
        <f t="shared" si="496"/>
        <v>133470</v>
      </c>
      <c r="H196" s="62">
        <f t="shared" si="497"/>
        <v>-5.2418750936049125E-4</v>
      </c>
      <c r="I196" s="49">
        <v>10727</v>
      </c>
      <c r="J196" s="62">
        <f t="shared" si="501"/>
        <v>-4.4450383039372883E-2</v>
      </c>
      <c r="K196" s="63">
        <f t="shared" si="492"/>
        <v>64009.273716559001</v>
      </c>
      <c r="L196" s="62">
        <f t="shared" si="498"/>
        <v>-2.2639807662630542E-2</v>
      </c>
      <c r="M196" s="63">
        <f t="shared" ref="M196:M259" si="503">SUM(I196:I207)</f>
        <v>132670.27371655899</v>
      </c>
      <c r="N196" s="62">
        <f t="shared" ref="N196:N259" si="504">+(M196-M208)/M208</f>
        <v>-7.1522479415757909E-3</v>
      </c>
      <c r="O196" s="41">
        <v>60.2</v>
      </c>
      <c r="P196" s="42">
        <v>25</v>
      </c>
      <c r="Q196" s="128">
        <f t="shared" ca="1" si="470"/>
        <v>255.55</v>
      </c>
      <c r="R196" s="59">
        <f t="shared" ca="1" si="490"/>
        <v>-655</v>
      </c>
      <c r="S196" s="58">
        <v>44</v>
      </c>
      <c r="T196" s="58">
        <v>0</v>
      </c>
      <c r="U196" s="48">
        <v>26111</v>
      </c>
      <c r="V196" s="120">
        <f t="shared" si="461"/>
        <v>2.1492995586259835E-3</v>
      </c>
      <c r="W196" s="66">
        <v>10</v>
      </c>
      <c r="X196" s="82">
        <v>17</v>
      </c>
      <c r="Y196" s="66">
        <v>89</v>
      </c>
      <c r="Z196" s="66">
        <v>64</v>
      </c>
      <c r="AA196" s="61" t="s">
        <v>25</v>
      </c>
      <c r="AB196" s="77">
        <f t="shared" si="499"/>
        <v>2008</v>
      </c>
      <c r="AC196" s="84"/>
    </row>
    <row r="197" spans="1:29" ht="15.6" x14ac:dyDescent="0.3">
      <c r="A197" s="61">
        <v>2008</v>
      </c>
      <c r="B197" s="61" t="s">
        <v>23</v>
      </c>
      <c r="C197" s="81">
        <v>9896</v>
      </c>
      <c r="D197" s="62">
        <f t="shared" si="502"/>
        <v>-5.3467240554758488E-2</v>
      </c>
      <c r="E197" s="63">
        <f t="shared" si="495"/>
        <v>53340</v>
      </c>
      <c r="F197" s="62">
        <f t="shared" si="500"/>
        <v>-2.1948402002310359E-2</v>
      </c>
      <c r="G197" s="63">
        <f t="shared" si="496"/>
        <v>133271</v>
      </c>
      <c r="H197" s="62">
        <f t="shared" si="497"/>
        <v>-3.4471928932491851E-3</v>
      </c>
      <c r="I197" s="49">
        <v>9875.6621420529991</v>
      </c>
      <c r="J197" s="62">
        <f t="shared" si="501"/>
        <v>-4.7302513789986581E-2</v>
      </c>
      <c r="K197" s="63">
        <f t="shared" si="492"/>
        <v>53282.273716559001</v>
      </c>
      <c r="L197" s="62">
        <f t="shared" si="498"/>
        <v>-1.8127856916688154E-2</v>
      </c>
      <c r="M197" s="63">
        <f t="shared" si="503"/>
        <v>133169.27371655899</v>
      </c>
      <c r="N197" s="62">
        <f t="shared" si="504"/>
        <v>-2.5520656388360922E-3</v>
      </c>
      <c r="O197" s="41">
        <v>0</v>
      </c>
      <c r="P197" s="42">
        <v>271</v>
      </c>
      <c r="Q197" s="128">
        <f t="shared" ca="1" si="470"/>
        <v>255.55</v>
      </c>
      <c r="R197" s="59">
        <f t="shared" ca="1" si="490"/>
        <v>23.662142052999116</v>
      </c>
      <c r="S197" s="58">
        <v>-44</v>
      </c>
      <c r="T197" s="58">
        <v>0</v>
      </c>
      <c r="U197" s="48">
        <v>17926</v>
      </c>
      <c r="V197" s="120">
        <f t="shared" si="461"/>
        <v>-0.12397986609978986</v>
      </c>
      <c r="W197" s="66">
        <v>27</v>
      </c>
      <c r="X197" s="82">
        <v>14</v>
      </c>
      <c r="Y197" s="66">
        <v>80</v>
      </c>
      <c r="Z197" s="66">
        <v>61</v>
      </c>
      <c r="AA197" s="61" t="s">
        <v>23</v>
      </c>
      <c r="AB197" s="77">
        <f t="shared" si="499"/>
        <v>2008</v>
      </c>
      <c r="AC197" s="84" t="s">
        <v>96</v>
      </c>
    </row>
    <row r="198" spans="1:29" ht="15.6" x14ac:dyDescent="0.3">
      <c r="A198" s="61">
        <v>2008</v>
      </c>
      <c r="B198" s="61" t="s">
        <v>20</v>
      </c>
      <c r="C198" s="81">
        <v>9814</v>
      </c>
      <c r="D198" s="62">
        <f t="shared" si="502"/>
        <v>-3.1863470454769657E-2</v>
      </c>
      <c r="E198" s="63">
        <f t="shared" si="495"/>
        <v>43444</v>
      </c>
      <c r="F198" s="62">
        <f t="shared" si="500"/>
        <v>-1.4473027539585319E-2</v>
      </c>
      <c r="G198" s="63">
        <f t="shared" si="496"/>
        <v>133830</v>
      </c>
      <c r="H198" s="62">
        <f t="shared" si="497"/>
        <v>2.3517780640522484E-3</v>
      </c>
      <c r="I198" s="49">
        <v>9841</v>
      </c>
      <c r="J198" s="62">
        <f t="shared" si="501"/>
        <v>-2.2352473673753228E-2</v>
      </c>
      <c r="K198" s="63">
        <f t="shared" si="492"/>
        <v>43406.611574506001</v>
      </c>
      <c r="L198" s="62">
        <f t="shared" si="498"/>
        <v>-1.1238916298268758E-2</v>
      </c>
      <c r="M198" s="63">
        <f t="shared" si="503"/>
        <v>133659.61157450601</v>
      </c>
      <c r="N198" s="62">
        <f t="shared" si="504"/>
        <v>2.7955582652922548E-3</v>
      </c>
      <c r="O198" s="41">
        <v>0</v>
      </c>
      <c r="P198" s="42">
        <v>455.9</v>
      </c>
      <c r="Q198" s="128">
        <f t="shared" ca="1" si="470"/>
        <v>255.55</v>
      </c>
      <c r="R198" s="59">
        <f t="shared" ca="1" si="490"/>
        <v>71</v>
      </c>
      <c r="S198" s="58">
        <v>-44</v>
      </c>
      <c r="T198" s="58">
        <v>0</v>
      </c>
      <c r="U198" s="48">
        <v>16992</v>
      </c>
      <c r="V198" s="120">
        <f t="shared" si="461"/>
        <v>-5.9708925903381109E-2</v>
      </c>
      <c r="W198" s="66">
        <v>4</v>
      </c>
      <c r="X198" s="82">
        <v>11</v>
      </c>
      <c r="Y198" s="66">
        <v>39</v>
      </c>
      <c r="Z198" s="66">
        <v>37</v>
      </c>
      <c r="AA198" s="61" t="s">
        <v>20</v>
      </c>
      <c r="AB198" s="77">
        <f t="shared" si="499"/>
        <v>2008</v>
      </c>
      <c r="AC198" s="84"/>
    </row>
    <row r="199" spans="1:29" ht="15.6" x14ac:dyDescent="0.3">
      <c r="A199" s="61">
        <v>2008</v>
      </c>
      <c r="B199" s="61" t="s">
        <v>18</v>
      </c>
      <c r="C199" s="81">
        <v>11002</v>
      </c>
      <c r="D199" s="62">
        <f t="shared" si="502"/>
        <v>-1.8379728765167736E-2</v>
      </c>
      <c r="E199" s="63">
        <f t="shared" si="495"/>
        <v>33630</v>
      </c>
      <c r="F199" s="62">
        <f t="shared" si="500"/>
        <v>-9.2797171895713654E-3</v>
      </c>
      <c r="G199" s="63">
        <f t="shared" si="496"/>
        <v>134153</v>
      </c>
      <c r="H199" s="62">
        <f t="shared" si="497"/>
        <v>8.6009217421377498E-3</v>
      </c>
      <c r="I199" s="49">
        <f>11007+88</f>
        <v>11095</v>
      </c>
      <c r="J199" s="62">
        <f t="shared" si="501"/>
        <v>-5.2895822126591361E-3</v>
      </c>
      <c r="K199" s="63">
        <f t="shared" si="492"/>
        <v>33565.611574506001</v>
      </c>
      <c r="L199" s="62">
        <f t="shared" si="498"/>
        <v>-7.9325065169355835E-3</v>
      </c>
      <c r="M199" s="63">
        <f t="shared" si="503"/>
        <v>133884.61157450601</v>
      </c>
      <c r="N199" s="62">
        <f t="shared" si="504"/>
        <v>6.9389116778177879E-3</v>
      </c>
      <c r="O199" s="41">
        <v>0</v>
      </c>
      <c r="P199" s="42">
        <v>908.8</v>
      </c>
      <c r="Q199" s="128">
        <f t="shared" ca="1" si="470"/>
        <v>255.55</v>
      </c>
      <c r="R199" s="59">
        <f t="shared" ca="1" si="490"/>
        <v>5</v>
      </c>
      <c r="S199" s="58">
        <v>88</v>
      </c>
      <c r="T199" s="58">
        <v>0</v>
      </c>
      <c r="U199" s="48">
        <v>18377</v>
      </c>
      <c r="V199" s="120">
        <f t="shared" si="461"/>
        <v>-0.14282382573814076</v>
      </c>
      <c r="W199" s="66">
        <v>3</v>
      </c>
      <c r="X199" s="82">
        <v>19</v>
      </c>
      <c r="Y199" s="66">
        <v>44</v>
      </c>
      <c r="Z199" s="66">
        <v>30</v>
      </c>
      <c r="AA199" s="61" t="s">
        <v>18</v>
      </c>
      <c r="AB199" s="77">
        <f t="shared" si="499"/>
        <v>2008</v>
      </c>
      <c r="AC199" s="84"/>
    </row>
    <row r="200" spans="1:29" ht="15.6" x14ac:dyDescent="0.3">
      <c r="A200" s="61">
        <v>2008</v>
      </c>
      <c r="B200" s="61" t="s">
        <v>14</v>
      </c>
      <c r="C200" s="81">
        <v>10877</v>
      </c>
      <c r="D200" s="62">
        <f t="shared" si="502"/>
        <v>-9.6512792497496138E-3</v>
      </c>
      <c r="E200" s="63">
        <f t="shared" si="495"/>
        <v>22628</v>
      </c>
      <c r="F200" s="62">
        <f t="shared" si="500"/>
        <v>-4.7939481901746054E-3</v>
      </c>
      <c r="G200" s="63">
        <f t="shared" si="496"/>
        <v>134359</v>
      </c>
      <c r="H200" s="62">
        <f t="shared" si="497"/>
        <v>1.1655661052171883E-2</v>
      </c>
      <c r="I200" s="49">
        <v>10518</v>
      </c>
      <c r="J200" s="62">
        <f t="shared" si="501"/>
        <v>-1.6825574873808188E-2</v>
      </c>
      <c r="K200" s="63">
        <f t="shared" si="492"/>
        <v>22470.611574506001</v>
      </c>
      <c r="L200" s="62">
        <f t="shared" si="498"/>
        <v>-9.2322938930334449E-3</v>
      </c>
      <c r="M200" s="63">
        <f t="shared" si="503"/>
        <v>133943.61157450601</v>
      </c>
      <c r="N200" s="62">
        <f t="shared" si="504"/>
        <v>8.5735595384662383E-3</v>
      </c>
      <c r="O200" s="41">
        <v>0</v>
      </c>
      <c r="P200" s="42">
        <v>1024.2</v>
      </c>
      <c r="Q200" s="128">
        <f t="shared" ca="1" si="470"/>
        <v>255.55</v>
      </c>
      <c r="R200" s="59">
        <f t="shared" ca="1" si="490"/>
        <v>61</v>
      </c>
      <c r="S200" s="58">
        <v>-44</v>
      </c>
      <c r="T200" s="58">
        <v>-376</v>
      </c>
      <c r="U200" s="48">
        <v>20498</v>
      </c>
      <c r="V200" s="120">
        <f t="shared" si="461"/>
        <v>-5.2772643253234754E-2</v>
      </c>
      <c r="W200" s="66">
        <v>11</v>
      </c>
      <c r="X200" s="82">
        <v>19</v>
      </c>
      <c r="Y200" s="66">
        <v>20</v>
      </c>
      <c r="Z200" s="66">
        <v>2</v>
      </c>
      <c r="AA200" s="61" t="s">
        <v>14</v>
      </c>
      <c r="AB200" s="77">
        <f t="shared" si="499"/>
        <v>2008</v>
      </c>
      <c r="AC200" s="84" t="s">
        <v>96</v>
      </c>
    </row>
    <row r="201" spans="1:29" ht="15.6" x14ac:dyDescent="0.3">
      <c r="A201" s="61">
        <v>2008</v>
      </c>
      <c r="B201" s="61" t="s">
        <v>11</v>
      </c>
      <c r="C201" s="81">
        <v>11751</v>
      </c>
      <c r="D201" s="62">
        <f t="shared" si="502"/>
        <v>-2.5523226135783564E-4</v>
      </c>
      <c r="E201" s="63">
        <f>+C201</f>
        <v>11751</v>
      </c>
      <c r="F201" s="62">
        <f t="shared" si="500"/>
        <v>-2.5523226135783564E-4</v>
      </c>
      <c r="G201" s="63">
        <f t="shared" si="496"/>
        <v>134465</v>
      </c>
      <c r="H201" s="62">
        <f t="shared" si="497"/>
        <v>1.6118550312849499E-2</v>
      </c>
      <c r="I201" s="49">
        <f>11908.611574506+44</f>
        <v>11952.611574506</v>
      </c>
      <c r="J201" s="62">
        <f t="shared" si="501"/>
        <v>-2.4527145296278025E-3</v>
      </c>
      <c r="K201" s="63">
        <f>+I201</f>
        <v>11952.611574506</v>
      </c>
      <c r="L201" s="62">
        <f t="shared" si="498"/>
        <v>-2.4527145296278025E-3</v>
      </c>
      <c r="M201" s="63">
        <f t="shared" si="503"/>
        <v>134123.61157450601</v>
      </c>
      <c r="N201" s="62">
        <f t="shared" si="504"/>
        <v>1.1177626635097811E-2</v>
      </c>
      <c r="O201" s="41">
        <v>0</v>
      </c>
      <c r="P201" s="42">
        <v>1080.4000000000001</v>
      </c>
      <c r="Q201" s="128">
        <f t="shared" ca="1" si="470"/>
        <v>255.55</v>
      </c>
      <c r="R201" s="59">
        <f t="shared" ca="1" si="490"/>
        <v>245.61157450599967</v>
      </c>
      <c r="S201" s="58">
        <v>-44</v>
      </c>
      <c r="T201" s="58">
        <v>0</v>
      </c>
      <c r="U201" s="48">
        <v>21782</v>
      </c>
      <c r="V201" s="120">
        <f t="shared" si="461"/>
        <v>3.5561471902633833E-2</v>
      </c>
      <c r="W201" s="66">
        <v>3</v>
      </c>
      <c r="X201" s="82">
        <v>19</v>
      </c>
      <c r="Y201" s="66">
        <v>8</v>
      </c>
      <c r="Z201" s="66">
        <v>-8</v>
      </c>
      <c r="AA201" s="61" t="s">
        <v>11</v>
      </c>
      <c r="AB201" s="77">
        <f t="shared" si="499"/>
        <v>2008</v>
      </c>
      <c r="AC201" s="84" t="s">
        <v>96</v>
      </c>
    </row>
    <row r="202" spans="1:29" ht="15.6" x14ac:dyDescent="0.3">
      <c r="A202" s="61">
        <v>2007</v>
      </c>
      <c r="B202" s="61" t="s">
        <v>34</v>
      </c>
      <c r="C202" s="81">
        <v>11837</v>
      </c>
      <c r="D202" s="62">
        <f t="shared" si="502"/>
        <v>5.1710350955131053E-2</v>
      </c>
      <c r="E202" s="63">
        <f t="shared" ref="E202:E212" si="505">+E203+C202</f>
        <v>134468</v>
      </c>
      <c r="F202" s="62">
        <f t="shared" si="500"/>
        <v>1.802599801645885E-2</v>
      </c>
      <c r="G202" s="63">
        <f t="shared" si="496"/>
        <v>134468</v>
      </c>
      <c r="H202" s="62">
        <f t="shared" si="497"/>
        <v>1.802599801645885E-2</v>
      </c>
      <c r="I202" s="49">
        <v>11747</v>
      </c>
      <c r="J202" s="62">
        <f t="shared" si="501"/>
        <v>-8.5055711491026625E-4</v>
      </c>
      <c r="K202" s="63">
        <f t="shared" ref="K202:K212" si="506">+K203+I202</f>
        <v>134153</v>
      </c>
      <c r="L202" s="62">
        <f t="shared" si="498"/>
        <v>1.17805884260621E-2</v>
      </c>
      <c r="M202" s="63">
        <f t="shared" si="503"/>
        <v>134153</v>
      </c>
      <c r="N202" s="62">
        <f t="shared" si="504"/>
        <v>1.17805884260621E-2</v>
      </c>
      <c r="O202" s="41">
        <v>0</v>
      </c>
      <c r="P202" s="42">
        <v>1099.5</v>
      </c>
      <c r="Q202" s="128">
        <f t="shared" ca="1" si="470"/>
        <v>255.55</v>
      </c>
      <c r="R202" s="59">
        <f t="shared" ca="1" si="490"/>
        <v>-134</v>
      </c>
      <c r="S202" s="58">
        <v>44</v>
      </c>
      <c r="T202" s="58">
        <v>0</v>
      </c>
      <c r="U202" s="48">
        <v>21164</v>
      </c>
      <c r="V202" s="120">
        <f t="shared" si="461"/>
        <v>2.2316684378320937E-2</v>
      </c>
      <c r="W202" s="66">
        <v>17</v>
      </c>
      <c r="X202" s="82">
        <v>18</v>
      </c>
      <c r="Y202" s="66">
        <v>23</v>
      </c>
      <c r="Z202" s="66">
        <v>6</v>
      </c>
      <c r="AA202" s="61" t="s">
        <v>34</v>
      </c>
      <c r="AB202" s="77">
        <f t="shared" si="499"/>
        <v>2007</v>
      </c>
      <c r="AC202" s="84"/>
    </row>
    <row r="203" spans="1:29" ht="15.6" x14ac:dyDescent="0.3">
      <c r="A203" s="61">
        <v>2007</v>
      </c>
      <c r="B203" s="61" t="s">
        <v>33</v>
      </c>
      <c r="C203" s="81">
        <v>10542</v>
      </c>
      <c r="D203" s="62">
        <f t="shared" si="502"/>
        <v>2.9793884927224772E-2</v>
      </c>
      <c r="E203" s="63">
        <f t="shared" si="505"/>
        <v>122631</v>
      </c>
      <c r="F203" s="62">
        <f t="shared" si="500"/>
        <v>1.4888440148305085E-2</v>
      </c>
      <c r="G203" s="63">
        <f t="shared" si="496"/>
        <v>133886</v>
      </c>
      <c r="H203" s="62">
        <f t="shared" si="497"/>
        <v>8.4055132936657374E-3</v>
      </c>
      <c r="I203" s="49">
        <v>10455</v>
      </c>
      <c r="J203" s="62">
        <f t="shared" si="501"/>
        <v>1.2983238058327681E-2</v>
      </c>
      <c r="K203" s="63">
        <f t="shared" si="506"/>
        <v>122406</v>
      </c>
      <c r="L203" s="62">
        <f t="shared" si="498"/>
        <v>1.3009583395401956E-2</v>
      </c>
      <c r="M203" s="63">
        <f t="shared" si="503"/>
        <v>134163</v>
      </c>
      <c r="N203" s="62">
        <f t="shared" si="504"/>
        <v>1.1748267458618377E-2</v>
      </c>
      <c r="O203" s="41">
        <v>0</v>
      </c>
      <c r="P203" s="42">
        <v>737.6</v>
      </c>
      <c r="Q203" s="128">
        <f t="shared" ca="1" si="470"/>
        <v>255.55</v>
      </c>
      <c r="R203" s="59">
        <f t="shared" ca="1" si="490"/>
        <v>-43</v>
      </c>
      <c r="S203" s="58">
        <v>-44</v>
      </c>
      <c r="T203" s="58">
        <v>0</v>
      </c>
      <c r="U203" s="48">
        <v>19141</v>
      </c>
      <c r="V203" s="120">
        <f t="shared" si="461"/>
        <v>1.034573766165215E-2</v>
      </c>
      <c r="W203" s="66">
        <v>28</v>
      </c>
      <c r="X203" s="82">
        <v>18</v>
      </c>
      <c r="Y203" s="66">
        <v>36</v>
      </c>
      <c r="Z203" s="66">
        <v>19</v>
      </c>
      <c r="AA203" s="61" t="s">
        <v>33</v>
      </c>
      <c r="AB203" s="77">
        <f t="shared" si="499"/>
        <v>2007</v>
      </c>
      <c r="AC203" s="84"/>
    </row>
    <row r="204" spans="1:29" ht="15.6" x14ac:dyDescent="0.3">
      <c r="A204" s="61">
        <v>2007</v>
      </c>
      <c r="B204" s="61" t="s">
        <v>32</v>
      </c>
      <c r="C204" s="81">
        <v>10599</v>
      </c>
      <c r="D204" s="62">
        <f t="shared" si="502"/>
        <v>2.0704930662557783E-2</v>
      </c>
      <c r="E204" s="63">
        <f t="shared" si="505"/>
        <v>112089</v>
      </c>
      <c r="F204" s="62">
        <f t="shared" si="500"/>
        <v>1.3508748135087482E-2</v>
      </c>
      <c r="G204" s="63">
        <f t="shared" si="496"/>
        <v>133581</v>
      </c>
      <c r="H204" s="62">
        <f t="shared" si="497"/>
        <v>4.3986285301813588E-3</v>
      </c>
      <c r="I204" s="49">
        <v>10526</v>
      </c>
      <c r="J204" s="62">
        <f t="shared" si="501"/>
        <v>1.2504809542131588E-2</v>
      </c>
      <c r="K204" s="63">
        <f t="shared" si="506"/>
        <v>111951</v>
      </c>
      <c r="L204" s="62">
        <f t="shared" si="498"/>
        <v>1.3012043831947373E-2</v>
      </c>
      <c r="M204" s="63">
        <f t="shared" si="503"/>
        <v>134029</v>
      </c>
      <c r="N204" s="62">
        <f t="shared" si="504"/>
        <v>9.8283821363698842E-3</v>
      </c>
      <c r="O204" s="41">
        <v>9.1</v>
      </c>
      <c r="P204" s="42">
        <v>243.9</v>
      </c>
      <c r="Q204" s="128">
        <f t="shared" ca="1" si="470"/>
        <v>255.55</v>
      </c>
      <c r="R204" s="59">
        <f t="shared" ca="1" si="490"/>
        <v>-29</v>
      </c>
      <c r="S204" s="58">
        <v>-44</v>
      </c>
      <c r="T204" s="58">
        <v>0</v>
      </c>
      <c r="U204" s="48">
        <v>19323</v>
      </c>
      <c r="V204" s="120">
        <f t="shared" si="461"/>
        <v>7.1357285429141715E-2</v>
      </c>
      <c r="W204" s="66">
        <v>5</v>
      </c>
      <c r="X204" s="82">
        <v>15</v>
      </c>
      <c r="Y204" s="66">
        <v>79</v>
      </c>
      <c r="Z204" s="66">
        <v>61</v>
      </c>
      <c r="AA204" s="61" t="s">
        <v>32</v>
      </c>
      <c r="AB204" s="77">
        <f t="shared" si="499"/>
        <v>2007</v>
      </c>
      <c r="AC204" s="84"/>
    </row>
    <row r="205" spans="1:29" ht="15.6" x14ac:dyDescent="0.3">
      <c r="A205" s="61">
        <v>2007</v>
      </c>
      <c r="B205" s="61" t="s">
        <v>31</v>
      </c>
      <c r="C205" s="81">
        <v>10778</v>
      </c>
      <c r="D205" s="62">
        <f t="shared" si="502"/>
        <v>5.2128074970714568E-2</v>
      </c>
      <c r="E205" s="63">
        <f t="shared" si="505"/>
        <v>101490</v>
      </c>
      <c r="F205" s="62">
        <f t="shared" si="500"/>
        <v>1.2763069922463602E-2</v>
      </c>
      <c r="G205" s="63">
        <f t="shared" si="496"/>
        <v>133366</v>
      </c>
      <c r="H205" s="62">
        <f t="shared" si="497"/>
        <v>6.2273508249364139E-4</v>
      </c>
      <c r="I205" s="49">
        <v>10776</v>
      </c>
      <c r="J205" s="62">
        <f t="shared" si="501"/>
        <v>3.2381682314619659E-2</v>
      </c>
      <c r="K205" s="63">
        <f t="shared" si="506"/>
        <v>101425</v>
      </c>
      <c r="L205" s="62">
        <f t="shared" si="498"/>
        <v>1.3064714284287383E-2</v>
      </c>
      <c r="M205" s="63">
        <f t="shared" si="503"/>
        <v>133899</v>
      </c>
      <c r="N205" s="62">
        <f t="shared" si="504"/>
        <v>6.838639157598741E-3</v>
      </c>
      <c r="O205" s="41">
        <v>31.2</v>
      </c>
      <c r="P205" s="42">
        <v>65</v>
      </c>
      <c r="Q205" s="128">
        <f t="shared" ca="1" si="470"/>
        <v>255.55</v>
      </c>
      <c r="R205" s="59">
        <f t="shared" ca="1" si="490"/>
        <v>-46</v>
      </c>
      <c r="S205" s="58">
        <v>44</v>
      </c>
      <c r="T205" s="58">
        <v>0</v>
      </c>
      <c r="U205" s="48">
        <v>22570</v>
      </c>
      <c r="V205" s="120">
        <f t="shared" si="461"/>
        <v>0.17748330550918198</v>
      </c>
      <c r="W205" s="66">
        <v>7</v>
      </c>
      <c r="X205" s="82">
        <v>16</v>
      </c>
      <c r="Y205" s="66">
        <v>90</v>
      </c>
      <c r="Z205" s="66">
        <v>64</v>
      </c>
      <c r="AA205" s="61" t="s">
        <v>31</v>
      </c>
      <c r="AB205" s="77">
        <f t="shared" si="499"/>
        <v>2007</v>
      </c>
      <c r="AC205" s="84"/>
    </row>
    <row r="206" spans="1:29" ht="15.6" x14ac:dyDescent="0.3">
      <c r="A206" s="61">
        <v>2007</v>
      </c>
      <c r="B206" s="61" t="s">
        <v>29</v>
      </c>
      <c r="C206" s="81">
        <v>12656</v>
      </c>
      <c r="D206" s="62">
        <f t="shared" si="502"/>
        <v>2.2294022617124393E-2</v>
      </c>
      <c r="E206" s="63">
        <f t="shared" si="505"/>
        <v>90712</v>
      </c>
      <c r="F206" s="62">
        <f t="shared" si="500"/>
        <v>8.2808140762724112E-3</v>
      </c>
      <c r="G206" s="63">
        <f t="shared" si="496"/>
        <v>132832</v>
      </c>
      <c r="H206" s="62">
        <f t="shared" si="497"/>
        <v>-1.0407587034098444E-2</v>
      </c>
      <c r="I206" s="49">
        <v>12630</v>
      </c>
      <c r="J206" s="62">
        <f t="shared" si="501"/>
        <v>1.6654770402093743E-3</v>
      </c>
      <c r="K206" s="63">
        <f t="shared" si="506"/>
        <v>90649</v>
      </c>
      <c r="L206" s="62">
        <f t="shared" si="498"/>
        <v>1.081635611458647E-2</v>
      </c>
      <c r="M206" s="63">
        <f t="shared" si="503"/>
        <v>133561</v>
      </c>
      <c r="N206" s="62">
        <f t="shared" si="504"/>
        <v>8.3183577672400413E-5</v>
      </c>
      <c r="O206" s="41">
        <v>102.3</v>
      </c>
      <c r="P206" s="42">
        <v>19.2</v>
      </c>
      <c r="Q206" s="128">
        <f t="shared" ca="1" si="470"/>
        <v>255.55</v>
      </c>
      <c r="R206" s="59">
        <f t="shared" ca="1" si="490"/>
        <v>18</v>
      </c>
      <c r="S206" s="58">
        <v>-44</v>
      </c>
      <c r="T206" s="58">
        <v>0</v>
      </c>
      <c r="U206" s="48">
        <v>26145</v>
      </c>
      <c r="V206" s="120">
        <f t="shared" si="461"/>
        <v>-7.0565232847493775E-2</v>
      </c>
      <c r="W206" s="66">
        <v>3</v>
      </c>
      <c r="X206" s="82">
        <v>15</v>
      </c>
      <c r="Y206" s="66">
        <v>92</v>
      </c>
      <c r="Z206" s="66">
        <v>67</v>
      </c>
      <c r="AA206" s="61" t="s">
        <v>29</v>
      </c>
      <c r="AB206" s="77">
        <f t="shared" si="499"/>
        <v>2007</v>
      </c>
      <c r="AC206" s="84"/>
    </row>
    <row r="207" spans="1:29" ht="15.6" x14ac:dyDescent="0.3">
      <c r="A207" s="61">
        <v>2007</v>
      </c>
      <c r="B207" s="61" t="s">
        <v>28</v>
      </c>
      <c r="C207" s="81">
        <v>12380</v>
      </c>
      <c r="D207" s="62">
        <f t="shared" si="502"/>
        <v>-7.363064950613589E-2</v>
      </c>
      <c r="E207" s="63">
        <f t="shared" si="505"/>
        <v>78056</v>
      </c>
      <c r="F207" s="62">
        <f t="shared" si="500"/>
        <v>6.0448270973230056E-3</v>
      </c>
      <c r="G207" s="63">
        <f t="shared" si="496"/>
        <v>132556</v>
      </c>
      <c r="H207" s="62">
        <f t="shared" si="497"/>
        <v>-1.9418409391852406E-2</v>
      </c>
      <c r="I207" s="49">
        <v>12527</v>
      </c>
      <c r="J207" s="62">
        <f t="shared" si="501"/>
        <v>-6.8183620074526285E-3</v>
      </c>
      <c r="K207" s="63">
        <f t="shared" si="506"/>
        <v>78019</v>
      </c>
      <c r="L207" s="62">
        <f t="shared" si="498"/>
        <v>1.2313481250810951E-2</v>
      </c>
      <c r="M207" s="63">
        <f t="shared" si="503"/>
        <v>133540</v>
      </c>
      <c r="N207" s="62">
        <f t="shared" si="504"/>
        <v>-1.8060040177088159E-3</v>
      </c>
      <c r="O207" s="41">
        <v>98.7</v>
      </c>
      <c r="P207" s="42">
        <v>3.6</v>
      </c>
      <c r="Q207" s="128">
        <f t="shared" ca="1" si="470"/>
        <v>255.55</v>
      </c>
      <c r="R207" s="59">
        <f t="shared" ca="1" si="490"/>
        <v>147</v>
      </c>
      <c r="S207" s="58">
        <v>0</v>
      </c>
      <c r="T207" s="58">
        <v>0</v>
      </c>
      <c r="U207" s="48">
        <v>24332</v>
      </c>
      <c r="V207" s="120">
        <f t="shared" si="461"/>
        <v>-0.10966372717625965</v>
      </c>
      <c r="W207" s="66">
        <v>27</v>
      </c>
      <c r="X207" s="82">
        <v>15</v>
      </c>
      <c r="Y207" s="66">
        <v>87</v>
      </c>
      <c r="Z207" s="66">
        <v>65</v>
      </c>
      <c r="AA207" s="61" t="s">
        <v>28</v>
      </c>
      <c r="AB207" s="77">
        <f t="shared" si="499"/>
        <v>2007</v>
      </c>
      <c r="AC207" s="84"/>
    </row>
    <row r="208" spans="1:29" ht="15.6" x14ac:dyDescent="0.3">
      <c r="A208" s="61">
        <v>2007</v>
      </c>
      <c r="B208" s="61" t="s">
        <v>25</v>
      </c>
      <c r="C208" s="81">
        <v>11139</v>
      </c>
      <c r="D208" s="62">
        <f t="shared" si="502"/>
        <v>-1.6944665078104316E-2</v>
      </c>
      <c r="E208" s="63">
        <f t="shared" si="505"/>
        <v>65676</v>
      </c>
      <c r="F208" s="62">
        <f t="shared" si="500"/>
        <v>2.2624293477414632E-2</v>
      </c>
      <c r="G208" s="63">
        <f t="shared" si="496"/>
        <v>133540</v>
      </c>
      <c r="H208" s="62">
        <f t="shared" si="497"/>
        <v>-9.0972500482317496E-3</v>
      </c>
      <c r="I208" s="49">
        <v>11226</v>
      </c>
      <c r="J208" s="62">
        <f t="shared" si="501"/>
        <v>1.044104410441044E-2</v>
      </c>
      <c r="K208" s="63">
        <f t="shared" si="506"/>
        <v>65492</v>
      </c>
      <c r="L208" s="62">
        <f t="shared" si="498"/>
        <v>1.605721643886622E-2</v>
      </c>
      <c r="M208" s="63">
        <f t="shared" si="503"/>
        <v>133626</v>
      </c>
      <c r="N208" s="62">
        <f t="shared" si="504"/>
        <v>-2.0598853659427921E-3</v>
      </c>
      <c r="O208" s="41">
        <v>42.2</v>
      </c>
      <c r="P208" s="42">
        <v>49</v>
      </c>
      <c r="Q208" s="128">
        <f t="shared" ca="1" si="470"/>
        <v>255.55</v>
      </c>
      <c r="R208" s="59">
        <f t="shared" ca="1" si="490"/>
        <v>43</v>
      </c>
      <c r="S208" s="58">
        <v>44</v>
      </c>
      <c r="T208" s="58">
        <v>0</v>
      </c>
      <c r="U208" s="48">
        <v>26055</v>
      </c>
      <c r="V208" s="120">
        <f t="shared" si="461"/>
        <v>8.2467802243456581E-2</v>
      </c>
      <c r="W208" s="66">
        <v>27</v>
      </c>
      <c r="X208" s="82">
        <v>15</v>
      </c>
      <c r="Y208" s="66">
        <v>93</v>
      </c>
      <c r="Z208" s="66">
        <v>68</v>
      </c>
      <c r="AA208" s="61" t="s">
        <v>25</v>
      </c>
      <c r="AB208" s="77">
        <f t="shared" si="499"/>
        <v>2007</v>
      </c>
      <c r="AC208" s="84"/>
    </row>
    <row r="209" spans="1:29" ht="15.6" x14ac:dyDescent="0.3">
      <c r="A209" s="61">
        <v>2007</v>
      </c>
      <c r="B209" s="61" t="s">
        <v>23</v>
      </c>
      <c r="C209" s="81">
        <v>10455</v>
      </c>
      <c r="D209" s="62">
        <f t="shared" si="502"/>
        <v>2.1095810137708761E-2</v>
      </c>
      <c r="E209" s="63">
        <f t="shared" si="505"/>
        <v>54537</v>
      </c>
      <c r="F209" s="62">
        <f t="shared" si="500"/>
        <v>3.1101111699311804E-2</v>
      </c>
      <c r="G209" s="63">
        <f t="shared" si="496"/>
        <v>133732</v>
      </c>
      <c r="H209" s="62">
        <f t="shared" si="497"/>
        <v>-1.1625586637596542E-2</v>
      </c>
      <c r="I209" s="49">
        <v>10366</v>
      </c>
      <c r="J209" s="62">
        <f t="shared" si="501"/>
        <v>2.1985605836537515E-2</v>
      </c>
      <c r="K209" s="63">
        <f t="shared" si="506"/>
        <v>54266</v>
      </c>
      <c r="L209" s="62">
        <f t="shared" si="498"/>
        <v>1.722683562337151E-2</v>
      </c>
      <c r="M209" s="63">
        <f t="shared" si="503"/>
        <v>133510</v>
      </c>
      <c r="N209" s="62">
        <f t="shared" si="504"/>
        <v>-4.441469806789819E-3</v>
      </c>
      <c r="O209" s="41">
        <v>4.5999999999999996</v>
      </c>
      <c r="P209" s="42">
        <v>194.1</v>
      </c>
      <c r="Q209" s="128">
        <f t="shared" ca="1" si="470"/>
        <v>255.55</v>
      </c>
      <c r="R209" s="59">
        <f t="shared" ca="1" si="490"/>
        <v>-1</v>
      </c>
      <c r="S209" s="58">
        <v>-88</v>
      </c>
      <c r="T209" s="58">
        <v>0</v>
      </c>
      <c r="U209" s="48">
        <v>20463</v>
      </c>
      <c r="V209" s="120">
        <f t="shared" si="461"/>
        <v>5.4196074390809333E-2</v>
      </c>
      <c r="W209" s="66">
        <v>25</v>
      </c>
      <c r="X209" s="82">
        <v>16</v>
      </c>
      <c r="Y209" s="66">
        <v>90</v>
      </c>
      <c r="Z209" s="66">
        <v>53</v>
      </c>
      <c r="AA209" s="61" t="s">
        <v>23</v>
      </c>
      <c r="AB209" s="77">
        <f t="shared" si="499"/>
        <v>2007</v>
      </c>
      <c r="AC209" s="84"/>
    </row>
    <row r="210" spans="1:29" ht="15.6" x14ac:dyDescent="0.3">
      <c r="A210" s="61">
        <v>2007</v>
      </c>
      <c r="B210" s="61" t="s">
        <v>20</v>
      </c>
      <c r="C210" s="81">
        <v>10137</v>
      </c>
      <c r="D210" s="62">
        <f t="shared" si="502"/>
        <v>5.2647975077881617E-2</v>
      </c>
      <c r="E210" s="63">
        <f t="shared" si="505"/>
        <v>44082</v>
      </c>
      <c r="F210" s="62">
        <f t="shared" si="500"/>
        <v>3.3502918903711348E-2</v>
      </c>
      <c r="G210" s="63">
        <f t="shared" si="496"/>
        <v>133516</v>
      </c>
      <c r="H210" s="62">
        <f t="shared" si="497"/>
        <v>-1.1549053865971749E-2</v>
      </c>
      <c r="I210" s="49">
        <v>10066</v>
      </c>
      <c r="J210" s="62">
        <f t="shared" si="501"/>
        <v>3.3364130992711218E-2</v>
      </c>
      <c r="K210" s="63">
        <f t="shared" si="506"/>
        <v>43900</v>
      </c>
      <c r="L210" s="62">
        <f t="shared" si="498"/>
        <v>1.6109619479677807E-2</v>
      </c>
      <c r="M210" s="63">
        <f t="shared" si="503"/>
        <v>133287</v>
      </c>
      <c r="N210" s="62">
        <f t="shared" si="504"/>
        <v>-4.9818084532362262E-3</v>
      </c>
      <c r="O210" s="41">
        <v>0</v>
      </c>
      <c r="P210" s="42">
        <v>607.70000000000005</v>
      </c>
      <c r="Q210" s="128">
        <f t="shared" ca="1" si="470"/>
        <v>255.55</v>
      </c>
      <c r="R210" s="59">
        <f t="shared" ca="1" si="490"/>
        <v>-71</v>
      </c>
      <c r="S210" s="58">
        <v>0</v>
      </c>
      <c r="T210" s="58">
        <v>0</v>
      </c>
      <c r="U210" s="48">
        <v>18071</v>
      </c>
      <c r="V210" s="120">
        <f t="shared" si="461"/>
        <v>5.3948442785489326E-2</v>
      </c>
      <c r="W210" s="66">
        <v>4</v>
      </c>
      <c r="X210" s="82">
        <v>20</v>
      </c>
      <c r="Y210" s="66">
        <v>36</v>
      </c>
      <c r="Z210" s="66">
        <v>34</v>
      </c>
      <c r="AA210" s="61" t="s">
        <v>20</v>
      </c>
      <c r="AB210" s="77">
        <f t="shared" si="499"/>
        <v>2007</v>
      </c>
      <c r="AC210" s="84"/>
    </row>
    <row r="211" spans="1:29" ht="15.6" x14ac:dyDescent="0.3">
      <c r="A211" s="61">
        <v>2007</v>
      </c>
      <c r="B211" s="61" t="s">
        <v>18</v>
      </c>
      <c r="C211" s="81">
        <v>11208</v>
      </c>
      <c r="D211" s="62">
        <f t="shared" si="502"/>
        <v>1.7983651226158037E-2</v>
      </c>
      <c r="E211" s="63">
        <f t="shared" si="505"/>
        <v>33945</v>
      </c>
      <c r="F211" s="62">
        <f t="shared" si="500"/>
        <v>2.7919934591042608E-2</v>
      </c>
      <c r="G211" s="63">
        <f t="shared" si="496"/>
        <v>133009</v>
      </c>
      <c r="H211" s="62">
        <f t="shared" si="497"/>
        <v>-1.6772867724241931E-2</v>
      </c>
      <c r="I211" s="49">
        <v>11154</v>
      </c>
      <c r="J211" s="62">
        <f t="shared" si="501"/>
        <v>1.4276620896608166E-2</v>
      </c>
      <c r="K211" s="63">
        <f t="shared" si="506"/>
        <v>33834</v>
      </c>
      <c r="L211" s="62">
        <f t="shared" si="498"/>
        <v>1.1086872067656815E-2</v>
      </c>
      <c r="M211" s="63">
        <f t="shared" si="503"/>
        <v>132962</v>
      </c>
      <c r="N211" s="62">
        <f t="shared" si="504"/>
        <v>-7.904439629707348E-3</v>
      </c>
      <c r="O211" s="41">
        <v>0</v>
      </c>
      <c r="P211" s="42">
        <v>920.5</v>
      </c>
      <c r="Q211" s="128">
        <f t="shared" ca="1" si="470"/>
        <v>255.55</v>
      </c>
      <c r="R211" s="59">
        <f t="shared" ca="1" si="490"/>
        <v>-54</v>
      </c>
      <c r="S211" s="58">
        <v>0</v>
      </c>
      <c r="T211" s="58">
        <v>0</v>
      </c>
      <c r="U211" s="48">
        <v>21439</v>
      </c>
      <c r="V211" s="120">
        <f t="shared" si="461"/>
        <v>9.393815695479131E-2</v>
      </c>
      <c r="W211" s="66">
        <v>6</v>
      </c>
      <c r="X211" s="82">
        <v>19</v>
      </c>
      <c r="Y211" s="66">
        <v>9</v>
      </c>
      <c r="Z211" s="66">
        <v>-18</v>
      </c>
      <c r="AA211" s="61" t="s">
        <v>18</v>
      </c>
      <c r="AB211" s="77">
        <f t="shared" si="499"/>
        <v>2007</v>
      </c>
      <c r="AC211" s="84"/>
    </row>
    <row r="212" spans="1:29" ht="15.6" x14ac:dyDescent="0.3">
      <c r="A212" s="61">
        <v>2007</v>
      </c>
      <c r="B212" s="61" t="s">
        <v>14</v>
      </c>
      <c r="C212" s="81">
        <v>10983</v>
      </c>
      <c r="D212" s="62">
        <f t="shared" si="502"/>
        <v>4.5601675552170602E-2</v>
      </c>
      <c r="E212" s="63">
        <f t="shared" si="505"/>
        <v>22737</v>
      </c>
      <c r="F212" s="62">
        <f t="shared" si="500"/>
        <v>3.2889656112297279E-2</v>
      </c>
      <c r="G212" s="63">
        <f t="shared" si="496"/>
        <v>132811</v>
      </c>
      <c r="H212" s="62">
        <f t="shared" si="497"/>
        <v>-2.0567846607669617E-2</v>
      </c>
      <c r="I212" s="49">
        <v>10698</v>
      </c>
      <c r="J212" s="62">
        <f t="shared" si="501"/>
        <v>1.5568634896525536E-2</v>
      </c>
      <c r="K212" s="63">
        <f t="shared" si="506"/>
        <v>22680</v>
      </c>
      <c r="L212" s="62">
        <f t="shared" si="498"/>
        <v>9.5255052078696695E-3</v>
      </c>
      <c r="M212" s="63">
        <f t="shared" si="503"/>
        <v>132805</v>
      </c>
      <c r="N212" s="62">
        <f t="shared" si="504"/>
        <v>-1.0190710323294444E-2</v>
      </c>
      <c r="O212" s="41">
        <v>0</v>
      </c>
      <c r="P212" s="42">
        <v>1166.5999999999999</v>
      </c>
      <c r="Q212" s="128">
        <f t="shared" ca="1" si="470"/>
        <v>255.55</v>
      </c>
      <c r="R212" s="59">
        <f t="shared" ca="1" si="490"/>
        <v>-285</v>
      </c>
      <c r="S212" s="58">
        <v>0</v>
      </c>
      <c r="T212" s="58">
        <v>0</v>
      </c>
      <c r="U212" s="48">
        <v>21640</v>
      </c>
      <c r="V212" s="120">
        <f t="shared" si="461"/>
        <v>5.7776908788737903E-2</v>
      </c>
      <c r="W212" s="66">
        <v>5</v>
      </c>
      <c r="X212" s="82">
        <v>19</v>
      </c>
      <c r="Y212" s="66">
        <v>13</v>
      </c>
      <c r="Z212" s="66">
        <v>-6</v>
      </c>
      <c r="AA212" s="61" t="s">
        <v>14</v>
      </c>
      <c r="AB212" s="77">
        <f t="shared" si="499"/>
        <v>2007</v>
      </c>
      <c r="AC212" s="84"/>
    </row>
    <row r="213" spans="1:29" ht="15.6" x14ac:dyDescent="0.3">
      <c r="A213" s="61">
        <v>2007</v>
      </c>
      <c r="B213" s="61" t="s">
        <v>11</v>
      </c>
      <c r="C213" s="81">
        <v>11754</v>
      </c>
      <c r="D213" s="62">
        <f t="shared" si="502"/>
        <v>2.1287687896428882E-2</v>
      </c>
      <c r="E213" s="63">
        <f>+C213</f>
        <v>11754</v>
      </c>
      <c r="F213" s="62">
        <f t="shared" si="500"/>
        <v>2.1287687896428882E-2</v>
      </c>
      <c r="G213" s="63">
        <f t="shared" si="496"/>
        <v>132332</v>
      </c>
      <c r="H213" s="62">
        <f t="shared" si="497"/>
        <v>-2.4316154243161543E-2</v>
      </c>
      <c r="I213" s="49">
        <f>11938+44</f>
        <v>11982</v>
      </c>
      <c r="J213" s="62">
        <f t="shared" si="501"/>
        <v>4.190412336573919E-3</v>
      </c>
      <c r="K213" s="63">
        <f>+I213</f>
        <v>11982</v>
      </c>
      <c r="L213" s="62">
        <f t="shared" si="498"/>
        <v>4.190412336573919E-3</v>
      </c>
      <c r="M213" s="63">
        <f t="shared" si="503"/>
        <v>132641</v>
      </c>
      <c r="N213" s="62">
        <f t="shared" si="504"/>
        <v>-1.1764389424235275E-2</v>
      </c>
      <c r="O213" s="41">
        <v>0</v>
      </c>
      <c r="P213" s="42">
        <v>1068.7</v>
      </c>
      <c r="Q213" s="128">
        <f t="shared" ca="1" si="470"/>
        <v>255.55</v>
      </c>
      <c r="R213" s="59">
        <f t="shared" ca="1" si="490"/>
        <v>272</v>
      </c>
      <c r="S213" s="58">
        <v>-44</v>
      </c>
      <c r="T213" s="58">
        <v>0</v>
      </c>
      <c r="U213" s="48">
        <v>21034</v>
      </c>
      <c r="V213" s="120">
        <f t="shared" si="461"/>
        <v>2.3104236587382653E-2</v>
      </c>
      <c r="W213" s="66">
        <v>26</v>
      </c>
      <c r="X213" s="82">
        <v>19</v>
      </c>
      <c r="Y213" s="66">
        <v>7</v>
      </c>
      <c r="Z213" s="66">
        <v>-12</v>
      </c>
      <c r="AA213" s="61" t="s">
        <v>11</v>
      </c>
      <c r="AB213" s="77">
        <f t="shared" si="499"/>
        <v>2007</v>
      </c>
      <c r="AC213" s="84"/>
    </row>
    <row r="214" spans="1:29" ht="15.6" x14ac:dyDescent="0.3">
      <c r="A214" s="61">
        <v>2006</v>
      </c>
      <c r="B214" s="61" t="s">
        <v>34</v>
      </c>
      <c r="C214" s="81">
        <v>11255</v>
      </c>
      <c r="D214" s="62">
        <f t="shared" si="502"/>
        <v>-5.7212263360696937E-2</v>
      </c>
      <c r="E214" s="63">
        <f t="shared" ref="E214:E224" si="507">+E215+C214</f>
        <v>132087</v>
      </c>
      <c r="F214" s="62">
        <f t="shared" si="500"/>
        <v>-3.1307753234181113E-2</v>
      </c>
      <c r="G214" s="63">
        <f t="shared" si="496"/>
        <v>132087</v>
      </c>
      <c r="H214" s="62">
        <f t="shared" si="497"/>
        <v>-3.1307753234181113E-2</v>
      </c>
      <c r="I214" s="49">
        <v>11757</v>
      </c>
      <c r="J214" s="62">
        <f t="shared" si="501"/>
        <v>-1.1995111071309585E-3</v>
      </c>
      <c r="K214" s="63">
        <f t="shared" ref="K214:K224" si="508">+K215+I214</f>
        <v>132591</v>
      </c>
      <c r="L214" s="62">
        <f t="shared" si="498"/>
        <v>-1.3074197703479316E-2</v>
      </c>
      <c r="M214" s="63">
        <f t="shared" si="503"/>
        <v>132591</v>
      </c>
      <c r="N214" s="62">
        <f t="shared" si="504"/>
        <v>-1.3074197703479529E-2</v>
      </c>
      <c r="O214" s="41">
        <v>0</v>
      </c>
      <c r="P214" s="42">
        <v>824.6</v>
      </c>
      <c r="Q214" s="128">
        <f t="shared" ca="1" si="470"/>
        <v>255.55</v>
      </c>
      <c r="R214" s="59">
        <f t="shared" ca="1" si="490"/>
        <v>458</v>
      </c>
      <c r="S214" s="58">
        <v>44</v>
      </c>
      <c r="T214" s="58">
        <v>0</v>
      </c>
      <c r="U214" s="48">
        <v>20702</v>
      </c>
      <c r="V214" s="120">
        <f t="shared" si="461"/>
        <v>-4.7439377904569091E-2</v>
      </c>
      <c r="W214" s="66">
        <v>8</v>
      </c>
      <c r="X214" s="82">
        <v>18</v>
      </c>
      <c r="Y214" s="66">
        <v>21</v>
      </c>
      <c r="Z214" s="66">
        <v>2</v>
      </c>
      <c r="AA214" s="61" t="s">
        <v>34</v>
      </c>
      <c r="AB214" s="77">
        <f t="shared" si="499"/>
        <v>2006</v>
      </c>
      <c r="AC214" s="84"/>
    </row>
    <row r="215" spans="1:29" ht="15.6" x14ac:dyDescent="0.3">
      <c r="A215" s="61">
        <v>2006</v>
      </c>
      <c r="B215" s="61" t="s">
        <v>33</v>
      </c>
      <c r="C215" s="81">
        <v>10237</v>
      </c>
      <c r="D215" s="62">
        <f t="shared" si="502"/>
        <v>-2.1599923540093664E-2</v>
      </c>
      <c r="E215" s="63">
        <f t="shared" si="507"/>
        <v>120832</v>
      </c>
      <c r="F215" s="62">
        <f t="shared" si="500"/>
        <v>-2.8822196145252294E-2</v>
      </c>
      <c r="G215" s="63">
        <f t="shared" si="496"/>
        <v>132770</v>
      </c>
      <c r="H215" s="62">
        <f t="shared" si="497"/>
        <v>-2.5033228324484687E-2</v>
      </c>
      <c r="I215" s="49">
        <v>10321</v>
      </c>
      <c r="J215" s="62">
        <f t="shared" si="501"/>
        <v>-1.1437573058535728E-2</v>
      </c>
      <c r="K215" s="63">
        <f t="shared" si="508"/>
        <v>120834</v>
      </c>
      <c r="L215" s="62">
        <f t="shared" si="498"/>
        <v>-1.4214534626219797E-2</v>
      </c>
      <c r="M215" s="63">
        <f t="shared" si="503"/>
        <v>132605.11958868999</v>
      </c>
      <c r="N215" s="62">
        <f t="shared" si="504"/>
        <v>-1.2452624121669529E-2</v>
      </c>
      <c r="O215" s="41">
        <v>0</v>
      </c>
      <c r="P215" s="42">
        <v>545.29999999999995</v>
      </c>
      <c r="Q215" s="128">
        <f t="shared" ca="1" si="470"/>
        <v>255.55</v>
      </c>
      <c r="R215" s="59">
        <f t="shared" ca="1" si="490"/>
        <v>172</v>
      </c>
      <c r="S215" s="58">
        <v>-88</v>
      </c>
      <c r="T215" s="58">
        <v>0</v>
      </c>
      <c r="U215" s="48">
        <v>18945</v>
      </c>
      <c r="V215" s="120">
        <f t="shared" si="461"/>
        <v>-1.991722710812209E-2</v>
      </c>
      <c r="W215" s="66">
        <v>28</v>
      </c>
      <c r="X215" s="82">
        <v>18</v>
      </c>
      <c r="Y215" s="66">
        <v>41</v>
      </c>
      <c r="Z215" s="66">
        <v>39</v>
      </c>
      <c r="AA215" s="61" t="s">
        <v>33</v>
      </c>
      <c r="AB215" s="77">
        <f t="shared" si="499"/>
        <v>2006</v>
      </c>
      <c r="AC215" s="84"/>
    </row>
    <row r="216" spans="1:29" ht="15.6" x14ac:dyDescent="0.3">
      <c r="A216" s="61">
        <v>2006</v>
      </c>
      <c r="B216" s="61" t="s">
        <v>32</v>
      </c>
      <c r="C216" s="81">
        <v>10384</v>
      </c>
      <c r="D216" s="62">
        <f t="shared" si="502"/>
        <v>-2.6895323774716522E-2</v>
      </c>
      <c r="E216" s="63">
        <f t="shared" si="507"/>
        <v>110595</v>
      </c>
      <c r="F216" s="62">
        <f t="shared" si="500"/>
        <v>-2.948532315387653E-2</v>
      </c>
      <c r="G216" s="63">
        <f t="shared" si="496"/>
        <v>132996</v>
      </c>
      <c r="H216" s="62">
        <f t="shared" si="497"/>
        <v>-2.2885732967945278E-2</v>
      </c>
      <c r="I216" s="49">
        <v>10396</v>
      </c>
      <c r="J216" s="62">
        <f t="shared" si="501"/>
        <v>-2.4856955257480537E-2</v>
      </c>
      <c r="K216" s="63">
        <f t="shared" si="508"/>
        <v>110513</v>
      </c>
      <c r="L216" s="62">
        <f t="shared" si="498"/>
        <v>-1.4473083511165217E-2</v>
      </c>
      <c r="M216" s="63">
        <f t="shared" si="503"/>
        <v>132724.532574982</v>
      </c>
      <c r="N216" s="62">
        <f t="shared" si="504"/>
        <v>-1.0811117444211179E-2</v>
      </c>
      <c r="O216" s="41">
        <v>0</v>
      </c>
      <c r="P216" s="42">
        <v>412.7</v>
      </c>
      <c r="Q216" s="128">
        <f t="shared" ca="1" si="470"/>
        <v>255.55</v>
      </c>
      <c r="R216" s="59">
        <f t="shared" ca="1" si="490"/>
        <v>12</v>
      </c>
      <c r="S216" s="58">
        <v>0</v>
      </c>
      <c r="T216" s="58">
        <v>0</v>
      </c>
      <c r="U216" s="48">
        <v>18036</v>
      </c>
      <c r="V216" s="120">
        <f t="shared" si="461"/>
        <v>-4.888467014712862E-2</v>
      </c>
      <c r="W216" s="66">
        <v>4</v>
      </c>
      <c r="X216" s="82">
        <v>20</v>
      </c>
      <c r="Y216" s="66">
        <v>69</v>
      </c>
      <c r="Z216" s="66">
        <v>61</v>
      </c>
      <c r="AA216" s="61" t="s">
        <v>32</v>
      </c>
      <c r="AB216" s="77">
        <f t="shared" si="499"/>
        <v>2006</v>
      </c>
      <c r="AC216" s="84"/>
    </row>
    <row r="217" spans="1:29" ht="15.6" x14ac:dyDescent="0.3">
      <c r="A217" s="61">
        <v>2006</v>
      </c>
      <c r="B217" s="61" t="s">
        <v>31</v>
      </c>
      <c r="C217" s="81">
        <v>10244</v>
      </c>
      <c r="D217" s="62">
        <f t="shared" si="502"/>
        <v>-8.4539767649687222E-2</v>
      </c>
      <c r="E217" s="63">
        <f t="shared" si="507"/>
        <v>100211</v>
      </c>
      <c r="F217" s="62">
        <f t="shared" si="500"/>
        <v>-2.9752914294566439E-2</v>
      </c>
      <c r="G217" s="63">
        <f t="shared" si="496"/>
        <v>133283</v>
      </c>
      <c r="H217" s="62">
        <f t="shared" si="497"/>
        <v>-1.8209274059887297E-2</v>
      </c>
      <c r="I217" s="49">
        <v>10438</v>
      </c>
      <c r="J217" s="62">
        <f t="shared" si="501"/>
        <v>-5.0949264761272692E-2</v>
      </c>
      <c r="K217" s="63">
        <f t="shared" si="508"/>
        <v>100117</v>
      </c>
      <c r="L217" s="62">
        <f t="shared" si="498"/>
        <v>-1.3382149705324763E-2</v>
      </c>
      <c r="M217" s="63">
        <f t="shared" si="503"/>
        <v>132989.53257498197</v>
      </c>
      <c r="N217" s="62">
        <f t="shared" si="504"/>
        <v>-6.6298331008605559E-3</v>
      </c>
      <c r="O217" s="41">
        <v>10.199999999999999</v>
      </c>
      <c r="P217" s="42">
        <v>104.1</v>
      </c>
      <c r="Q217" s="128">
        <f t="shared" ca="1" si="470"/>
        <v>255.55</v>
      </c>
      <c r="R217" s="59">
        <f t="shared" ca="1" si="490"/>
        <v>194</v>
      </c>
      <c r="S217" s="58">
        <v>0</v>
      </c>
      <c r="T217" s="58">
        <v>0</v>
      </c>
      <c r="U217" s="48">
        <v>19168</v>
      </c>
      <c r="V217" s="120">
        <f t="shared" si="461"/>
        <v>-0.14523968784838351</v>
      </c>
      <c r="W217" s="66">
        <v>19</v>
      </c>
      <c r="X217" s="82">
        <v>20</v>
      </c>
      <c r="Y217" s="66">
        <v>70</v>
      </c>
      <c r="Z217" s="66">
        <v>65</v>
      </c>
      <c r="AA217" s="61" t="s">
        <v>31</v>
      </c>
      <c r="AB217" s="77">
        <f t="shared" si="499"/>
        <v>2006</v>
      </c>
      <c r="AC217" s="84" t="s">
        <v>96</v>
      </c>
    </row>
    <row r="218" spans="1:29" ht="15.6" x14ac:dyDescent="0.3">
      <c r="A218" s="61">
        <v>2006</v>
      </c>
      <c r="B218" s="61" t="s">
        <v>29</v>
      </c>
      <c r="C218" s="81">
        <v>12380</v>
      </c>
      <c r="D218" s="62">
        <f t="shared" si="502"/>
        <v>-7.1407140714071407E-2</v>
      </c>
      <c r="E218" s="63">
        <f t="shared" si="507"/>
        <v>89967</v>
      </c>
      <c r="F218" s="62">
        <f t="shared" si="500"/>
        <v>-2.3095967163984623E-2</v>
      </c>
      <c r="G218" s="63">
        <f t="shared" si="496"/>
        <v>134229</v>
      </c>
      <c r="H218" s="62">
        <f t="shared" si="497"/>
        <v>-7.5636589477419925E-3</v>
      </c>
      <c r="I218" s="49">
        <v>12609</v>
      </c>
      <c r="J218" s="62">
        <f t="shared" si="501"/>
        <v>-1.804566223988488E-2</v>
      </c>
      <c r="K218" s="63">
        <f t="shared" si="508"/>
        <v>89679</v>
      </c>
      <c r="L218" s="62">
        <f t="shared" si="498"/>
        <v>-8.8154814789449202E-3</v>
      </c>
      <c r="M218" s="63">
        <f t="shared" si="503"/>
        <v>133549.89084228198</v>
      </c>
      <c r="N218" s="62">
        <f t="shared" si="504"/>
        <v>-1.2715135137729674E-4</v>
      </c>
      <c r="O218" s="41">
        <v>80.099999999999994</v>
      </c>
      <c r="P218" s="42">
        <v>17.5</v>
      </c>
      <c r="Q218" s="128">
        <f t="shared" ca="1" si="470"/>
        <v>255.55</v>
      </c>
      <c r="R218" s="59">
        <f t="shared" ca="1" si="490"/>
        <v>273</v>
      </c>
      <c r="S218" s="58">
        <v>-44</v>
      </c>
      <c r="T218" s="58">
        <v>0</v>
      </c>
      <c r="U218" s="48">
        <v>28130</v>
      </c>
      <c r="V218" s="120">
        <f t="shared" si="461"/>
        <v>8.2630951006427283E-2</v>
      </c>
      <c r="W218" s="66">
        <v>2</v>
      </c>
      <c r="X218" s="82">
        <v>15</v>
      </c>
      <c r="Y218" s="66">
        <v>94</v>
      </c>
      <c r="Z218" s="66">
        <v>74</v>
      </c>
      <c r="AA218" s="61" t="s">
        <v>29</v>
      </c>
      <c r="AB218" s="77">
        <f t="shared" si="499"/>
        <v>2006</v>
      </c>
      <c r="AC218" s="84"/>
    </row>
    <row r="219" spans="1:29" ht="15.6" x14ac:dyDescent="0.3">
      <c r="A219" s="61">
        <v>2006</v>
      </c>
      <c r="B219" s="61" t="s">
        <v>28</v>
      </c>
      <c r="C219" s="81">
        <v>13364</v>
      </c>
      <c r="D219" s="62">
        <f t="shared" si="502"/>
        <v>3.2048806857672404E-2</v>
      </c>
      <c r="E219" s="63">
        <f t="shared" si="507"/>
        <v>77587</v>
      </c>
      <c r="F219" s="62">
        <f t="shared" si="500"/>
        <v>-1.4918361646479267E-2</v>
      </c>
      <c r="G219" s="63">
        <f t="shared" si="496"/>
        <v>135181</v>
      </c>
      <c r="H219" s="62">
        <f t="shared" si="497"/>
        <v>7.077351729481267E-3</v>
      </c>
      <c r="I219" s="49">
        <v>12613</v>
      </c>
      <c r="J219" s="62">
        <f t="shared" si="501"/>
        <v>-9.4408446531337627E-3</v>
      </c>
      <c r="K219" s="63">
        <f t="shared" si="508"/>
        <v>77070</v>
      </c>
      <c r="L219" s="62">
        <f t="shared" si="498"/>
        <v>-7.2888398409398656E-3</v>
      </c>
      <c r="M219" s="63">
        <f t="shared" si="503"/>
        <v>133781.61012538199</v>
      </c>
      <c r="N219" s="62">
        <f t="shared" si="504"/>
        <v>6.359545195436099E-3</v>
      </c>
      <c r="O219" s="41">
        <v>174.9</v>
      </c>
      <c r="P219" s="42">
        <v>0</v>
      </c>
      <c r="Q219" s="128">
        <f t="shared" ca="1" si="470"/>
        <v>255.55</v>
      </c>
      <c r="R219" s="59">
        <f t="shared" ca="1" si="490"/>
        <v>-795</v>
      </c>
      <c r="S219" s="58">
        <v>44</v>
      </c>
      <c r="T219" s="58">
        <v>0</v>
      </c>
      <c r="U219" s="48">
        <v>27329</v>
      </c>
      <c r="V219" s="120">
        <f t="shared" si="461"/>
        <v>1.6514785196206062E-2</v>
      </c>
      <c r="W219" s="66">
        <v>18</v>
      </c>
      <c r="X219" s="82">
        <v>15</v>
      </c>
      <c r="Y219" s="66">
        <v>92</v>
      </c>
      <c r="Z219" s="66">
        <v>68</v>
      </c>
      <c r="AA219" s="61" t="s">
        <v>28</v>
      </c>
      <c r="AB219" s="77">
        <f t="shared" si="499"/>
        <v>2006</v>
      </c>
      <c r="AC219" s="84" t="s">
        <v>96</v>
      </c>
    </row>
    <row r="220" spans="1:29" ht="15.6" x14ac:dyDescent="0.3">
      <c r="A220" s="61">
        <v>2006</v>
      </c>
      <c r="B220" s="61" t="s">
        <v>25</v>
      </c>
      <c r="C220" s="81">
        <v>11331</v>
      </c>
      <c r="D220" s="62">
        <f t="shared" si="502"/>
        <v>-4.5408593091828139E-2</v>
      </c>
      <c r="E220" s="63">
        <f t="shared" si="507"/>
        <v>64223</v>
      </c>
      <c r="F220" s="62">
        <f t="shared" si="500"/>
        <v>-2.4159360612644919E-2</v>
      </c>
      <c r="G220" s="63">
        <f t="shared" si="496"/>
        <v>134766</v>
      </c>
      <c r="H220" s="62">
        <f t="shared" si="497"/>
        <v>1.1809929951273716E-2</v>
      </c>
      <c r="I220" s="49">
        <v>11110</v>
      </c>
      <c r="J220" s="62">
        <f t="shared" si="501"/>
        <v>-1.8013719384796862E-2</v>
      </c>
      <c r="K220" s="63">
        <f t="shared" si="508"/>
        <v>64457</v>
      </c>
      <c r="L220" s="62">
        <f t="shared" si="498"/>
        <v>-6.8666393832803058E-3</v>
      </c>
      <c r="M220" s="63">
        <f t="shared" si="503"/>
        <v>133901.82240444398</v>
      </c>
      <c r="N220" s="62">
        <f t="shared" si="504"/>
        <v>1.1505021758783379E-2</v>
      </c>
      <c r="O220" s="41">
        <v>65.2</v>
      </c>
      <c r="P220" s="42">
        <v>55.6</v>
      </c>
      <c r="Q220" s="128">
        <f t="shared" ca="1" si="470"/>
        <v>255.55</v>
      </c>
      <c r="R220" s="59">
        <f t="shared" ca="1" si="490"/>
        <v>-221</v>
      </c>
      <c r="S220" s="58">
        <v>0</v>
      </c>
      <c r="T220" s="58">
        <v>0</v>
      </c>
      <c r="U220" s="48">
        <v>24070</v>
      </c>
      <c r="V220" s="120">
        <f t="shared" si="461"/>
        <v>-4.6014823035155167E-2</v>
      </c>
      <c r="W220" s="66">
        <v>19</v>
      </c>
      <c r="X220" s="82">
        <v>14</v>
      </c>
      <c r="Y220" s="66">
        <v>87</v>
      </c>
      <c r="Z220" s="66">
        <v>67</v>
      </c>
      <c r="AA220" s="61" t="s">
        <v>25</v>
      </c>
      <c r="AB220" s="77">
        <f t="shared" si="499"/>
        <v>2006</v>
      </c>
      <c r="AC220" s="84"/>
    </row>
    <row r="221" spans="1:29" ht="15.6" x14ac:dyDescent="0.3">
      <c r="A221" s="61">
        <v>2006</v>
      </c>
      <c r="B221" s="61" t="s">
        <v>23</v>
      </c>
      <c r="C221" s="81">
        <v>10239</v>
      </c>
      <c r="D221" s="62">
        <f t="shared" si="502"/>
        <v>2.2877122877122878E-2</v>
      </c>
      <c r="E221" s="63">
        <f t="shared" si="507"/>
        <v>52892</v>
      </c>
      <c r="F221" s="62">
        <f t="shared" si="500"/>
        <v>-1.9483528910145896E-2</v>
      </c>
      <c r="G221" s="63">
        <f t="shared" si="496"/>
        <v>135305</v>
      </c>
      <c r="H221" s="62">
        <f t="shared" si="497"/>
        <v>2.4300692683296113E-2</v>
      </c>
      <c r="I221" s="49">
        <v>10143</v>
      </c>
      <c r="J221" s="62">
        <f t="shared" si="501"/>
        <v>1.5141679502770676E-2</v>
      </c>
      <c r="K221" s="63">
        <f t="shared" si="508"/>
        <v>53347</v>
      </c>
      <c r="L221" s="62">
        <f t="shared" si="498"/>
        <v>-4.5132421291497679E-3</v>
      </c>
      <c r="M221" s="63">
        <f t="shared" si="503"/>
        <v>134105.62608919581</v>
      </c>
      <c r="N221" s="62">
        <f t="shared" si="504"/>
        <v>1.5449655489465518E-2</v>
      </c>
      <c r="O221" s="41">
        <v>5.4</v>
      </c>
      <c r="P221" s="42">
        <v>275.2</v>
      </c>
      <c r="Q221" s="128">
        <f t="shared" ca="1" si="470"/>
        <v>255.55</v>
      </c>
      <c r="R221" s="59">
        <f t="shared" ca="1" si="490"/>
        <v>-8</v>
      </c>
      <c r="S221" s="58">
        <v>-88</v>
      </c>
      <c r="T221" s="58">
        <v>0</v>
      </c>
      <c r="U221" s="48">
        <v>19411</v>
      </c>
      <c r="V221" s="120">
        <f t="shared" si="461"/>
        <v>0.16163973668461998</v>
      </c>
      <c r="W221" s="66">
        <v>30</v>
      </c>
      <c r="X221" s="82">
        <v>15</v>
      </c>
      <c r="Y221" s="66">
        <v>75</v>
      </c>
      <c r="Z221" s="66">
        <v>59</v>
      </c>
      <c r="AA221" s="61" t="s">
        <v>23</v>
      </c>
      <c r="AB221" s="77">
        <f t="shared" si="499"/>
        <v>2006</v>
      </c>
      <c r="AC221" s="84"/>
    </row>
    <row r="222" spans="1:29" ht="15.6" x14ac:dyDescent="0.3">
      <c r="A222" s="61">
        <v>2006</v>
      </c>
      <c r="B222" s="61" t="s">
        <v>20</v>
      </c>
      <c r="C222" s="81">
        <v>9630</v>
      </c>
      <c r="D222" s="62">
        <f t="shared" si="502"/>
        <v>-2.0545158665581775E-2</v>
      </c>
      <c r="E222" s="63">
        <f t="shared" si="507"/>
        <v>42653</v>
      </c>
      <c r="F222" s="62">
        <f t="shared" si="500"/>
        <v>-2.9135274167482302E-2</v>
      </c>
      <c r="G222" s="63">
        <f t="shared" si="496"/>
        <v>135076</v>
      </c>
      <c r="H222" s="62">
        <f t="shared" si="497"/>
        <v>2.1816751391914791E-2</v>
      </c>
      <c r="I222" s="49">
        <f>9697+44</f>
        <v>9741</v>
      </c>
      <c r="J222" s="62">
        <f t="shared" si="501"/>
        <v>-6.8340888715966606E-3</v>
      </c>
      <c r="K222" s="63">
        <f t="shared" si="508"/>
        <v>43204</v>
      </c>
      <c r="L222" s="62">
        <f t="shared" si="498"/>
        <v>-9.0178083460178467E-3</v>
      </c>
      <c r="M222" s="63">
        <f t="shared" si="503"/>
        <v>133954.3348376418</v>
      </c>
      <c r="N222" s="62">
        <f t="shared" si="504"/>
        <v>1.3379181806976068E-2</v>
      </c>
      <c r="O222" s="41">
        <v>0</v>
      </c>
      <c r="P222" s="42">
        <v>471.2</v>
      </c>
      <c r="Q222" s="128">
        <f t="shared" ca="1" si="470"/>
        <v>255.55</v>
      </c>
      <c r="R222" s="59">
        <f t="shared" ca="1" si="490"/>
        <v>67</v>
      </c>
      <c r="S222" s="58">
        <v>44</v>
      </c>
      <c r="T222" s="58">
        <v>0</v>
      </c>
      <c r="U222" s="48">
        <v>17146</v>
      </c>
      <c r="V222" s="120">
        <f t="shared" si="461"/>
        <v>7.1663533834586462E-3</v>
      </c>
      <c r="W222" s="66">
        <v>5</v>
      </c>
      <c r="X222" s="82">
        <v>21</v>
      </c>
      <c r="Y222" s="66">
        <v>37</v>
      </c>
      <c r="Z222" s="66">
        <v>26</v>
      </c>
      <c r="AA222" s="61" t="s">
        <v>20</v>
      </c>
      <c r="AB222" s="77">
        <f t="shared" si="499"/>
        <v>2006</v>
      </c>
      <c r="AC222" s="84"/>
    </row>
    <row r="223" spans="1:29" ht="15.6" x14ac:dyDescent="0.3">
      <c r="A223" s="61">
        <v>2006</v>
      </c>
      <c r="B223" s="61" t="s">
        <v>18</v>
      </c>
      <c r="C223" s="81">
        <v>11010</v>
      </c>
      <c r="D223" s="62">
        <f t="shared" si="502"/>
        <v>-2.8415107659724673E-2</v>
      </c>
      <c r="E223" s="63">
        <f t="shared" si="507"/>
        <v>33023</v>
      </c>
      <c r="F223" s="62">
        <f t="shared" si="500"/>
        <v>-3.1611976188381574E-2</v>
      </c>
      <c r="G223" s="63">
        <f t="shared" si="496"/>
        <v>135278</v>
      </c>
      <c r="H223" s="62">
        <f t="shared" si="497"/>
        <v>2.3035271341278963E-2</v>
      </c>
      <c r="I223" s="49">
        <v>10997</v>
      </c>
      <c r="J223" s="62">
        <f t="shared" si="501"/>
        <v>-1.3540374044652331E-2</v>
      </c>
      <c r="K223" s="63">
        <f t="shared" si="508"/>
        <v>33463</v>
      </c>
      <c r="L223" s="62">
        <f t="shared" si="498"/>
        <v>-9.6516805113415552E-3</v>
      </c>
      <c r="M223" s="63">
        <f t="shared" si="503"/>
        <v>134021.36377908281</v>
      </c>
      <c r="N223" s="62">
        <f t="shared" si="504"/>
        <v>1.3584369686267302E-2</v>
      </c>
      <c r="O223" s="41">
        <v>0</v>
      </c>
      <c r="P223" s="42">
        <v>866.2</v>
      </c>
      <c r="Q223" s="128">
        <f t="shared" ca="1" si="470"/>
        <v>255.55</v>
      </c>
      <c r="R223" s="59">
        <f t="shared" ca="1" si="490"/>
        <v>31</v>
      </c>
      <c r="S223" s="58">
        <v>-44</v>
      </c>
      <c r="T223" s="58">
        <v>0</v>
      </c>
      <c r="U223" s="48">
        <v>19598</v>
      </c>
      <c r="V223" s="120">
        <f t="shared" si="461"/>
        <v>-2.8744176826246408E-2</v>
      </c>
      <c r="W223" s="66">
        <v>2</v>
      </c>
      <c r="X223" s="82">
        <v>19</v>
      </c>
      <c r="Y223" s="66">
        <v>29</v>
      </c>
      <c r="Z223" s="66">
        <v>20</v>
      </c>
      <c r="AA223" s="61" t="s">
        <v>18</v>
      </c>
      <c r="AB223" s="77">
        <f t="shared" si="499"/>
        <v>2006</v>
      </c>
      <c r="AC223" s="84"/>
    </row>
    <row r="224" spans="1:29" ht="15.6" x14ac:dyDescent="0.3">
      <c r="A224" s="61">
        <v>2006</v>
      </c>
      <c r="B224" s="61" t="s">
        <v>14</v>
      </c>
      <c r="C224" s="81">
        <v>10504</v>
      </c>
      <c r="D224" s="62">
        <f t="shared" si="502"/>
        <v>-2.8479210176571104E-3</v>
      </c>
      <c r="E224" s="63">
        <f t="shared" si="507"/>
        <v>22013</v>
      </c>
      <c r="F224" s="62">
        <f t="shared" si="500"/>
        <v>-3.3203039219992098E-2</v>
      </c>
      <c r="G224" s="63">
        <f t="shared" si="496"/>
        <v>135600</v>
      </c>
      <c r="H224" s="62">
        <f t="shared" si="497"/>
        <v>2.8862787945005918E-2</v>
      </c>
      <c r="I224" s="49">
        <v>10534</v>
      </c>
      <c r="J224" s="62">
        <f t="shared" si="501"/>
        <v>-4.5082890701894683E-3</v>
      </c>
      <c r="K224" s="63">
        <f t="shared" si="508"/>
        <v>22466</v>
      </c>
      <c r="L224" s="62">
        <f t="shared" si="498"/>
        <v>-7.7369851845719706E-3</v>
      </c>
      <c r="M224" s="63">
        <f t="shared" si="503"/>
        <v>134172.31115640182</v>
      </c>
      <c r="N224" s="62">
        <f t="shared" si="504"/>
        <v>1.6482234039870609E-2</v>
      </c>
      <c r="O224" s="41">
        <v>0</v>
      </c>
      <c r="P224" s="42">
        <v>1006.2</v>
      </c>
      <c r="Q224" s="128">
        <f t="shared" ca="1" si="470"/>
        <v>255.55</v>
      </c>
      <c r="R224" s="59">
        <f t="shared" ca="1" si="490"/>
        <v>30</v>
      </c>
      <c r="S224" s="58">
        <v>0</v>
      </c>
      <c r="T224" s="58">
        <v>0</v>
      </c>
      <c r="U224" s="48">
        <v>20458</v>
      </c>
      <c r="V224" s="120">
        <f t="shared" si="461"/>
        <v>2.8712224065972746E-2</v>
      </c>
      <c r="W224" s="66">
        <v>27</v>
      </c>
      <c r="X224" s="82">
        <v>19</v>
      </c>
      <c r="Y224" s="66">
        <v>20</v>
      </c>
      <c r="Z224" s="66">
        <v>-6</v>
      </c>
      <c r="AA224" s="61" t="s">
        <v>14</v>
      </c>
      <c r="AB224" s="77">
        <f t="shared" si="499"/>
        <v>2006</v>
      </c>
      <c r="AC224" s="84" t="s">
        <v>96</v>
      </c>
    </row>
    <row r="225" spans="1:29" ht="15.6" x14ac:dyDescent="0.3">
      <c r="A225" s="61">
        <v>2006</v>
      </c>
      <c r="B225" s="61" t="s">
        <v>11</v>
      </c>
      <c r="C225" s="81">
        <v>11509</v>
      </c>
      <c r="D225" s="62">
        <f t="shared" si="502"/>
        <v>-5.9337964854924395E-2</v>
      </c>
      <c r="E225" s="63">
        <f>+C225</f>
        <v>11509</v>
      </c>
      <c r="F225" s="62">
        <f t="shared" si="500"/>
        <v>-5.9337964854924395E-2</v>
      </c>
      <c r="G225" s="63">
        <f t="shared" si="496"/>
        <v>135630</v>
      </c>
      <c r="H225" s="62">
        <f t="shared" si="497"/>
        <v>2.6543448150586953E-2</v>
      </c>
      <c r="I225" s="49">
        <v>11932</v>
      </c>
      <c r="J225" s="62">
        <f t="shared" si="501"/>
        <v>-1.0570037862092712E-2</v>
      </c>
      <c r="K225" s="63">
        <f>+I225</f>
        <v>11932</v>
      </c>
      <c r="L225" s="62">
        <f t="shared" si="498"/>
        <v>-1.0570037862092712E-2</v>
      </c>
      <c r="M225" s="63">
        <f t="shared" si="503"/>
        <v>134220.01654314081</v>
      </c>
      <c r="N225" s="62">
        <f t="shared" si="504"/>
        <v>1.7253087588194094E-2</v>
      </c>
      <c r="O225" s="41">
        <v>0</v>
      </c>
      <c r="P225" s="42">
        <v>974.1</v>
      </c>
      <c r="Q225" s="128">
        <f t="shared" ca="1" si="470"/>
        <v>255.55</v>
      </c>
      <c r="R225" s="59">
        <f t="shared" ca="1" si="490"/>
        <v>467</v>
      </c>
      <c r="S225" s="58">
        <v>-44</v>
      </c>
      <c r="T225" s="58">
        <v>0</v>
      </c>
      <c r="U225" s="48">
        <v>20559</v>
      </c>
      <c r="V225" s="120">
        <f t="shared" si="461"/>
        <v>-7.1451153967752132E-2</v>
      </c>
      <c r="W225" s="66">
        <v>16</v>
      </c>
      <c r="X225" s="82">
        <v>18</v>
      </c>
      <c r="Y225" s="66">
        <v>25</v>
      </c>
      <c r="Z225" s="66">
        <v>8</v>
      </c>
      <c r="AA225" s="61" t="s">
        <v>11</v>
      </c>
      <c r="AB225" s="77">
        <f t="shared" si="499"/>
        <v>2006</v>
      </c>
      <c r="AC225" s="84"/>
    </row>
    <row r="226" spans="1:29" ht="15.6" x14ac:dyDescent="0.3">
      <c r="A226" s="61">
        <v>2005</v>
      </c>
      <c r="B226" s="61" t="s">
        <v>34</v>
      </c>
      <c r="C226" s="81">
        <v>11938</v>
      </c>
      <c r="D226" s="62">
        <f t="shared" si="502"/>
        <v>1.5049740668310517E-2</v>
      </c>
      <c r="E226" s="63">
        <f t="shared" ref="E226:E236" si="509">+E227+C226</f>
        <v>136356</v>
      </c>
      <c r="F226" s="62">
        <f t="shared" si="500"/>
        <v>2.8985397879485342E-2</v>
      </c>
      <c r="G226" s="63">
        <f t="shared" ref="G226:G257" si="510">SUM(C226:C237)</f>
        <v>136356</v>
      </c>
      <c r="H226" s="62">
        <f t="shared" ref="H226:H257" si="511">+(G226-G238)/G238</f>
        <v>2.8985397879485342E-2</v>
      </c>
      <c r="I226" s="49">
        <v>11771.11958869</v>
      </c>
      <c r="J226" s="62">
        <f t="shared" si="501"/>
        <v>6.0048768832918408E-3</v>
      </c>
      <c r="K226" s="63">
        <f t="shared" ref="K226:K236" si="512">+K227+I226</f>
        <v>134347.48558753679</v>
      </c>
      <c r="L226" s="62">
        <f t="shared" ref="L226:L257" si="513">+(K226-K238)/K238</f>
        <v>1.8382273007844119E-2</v>
      </c>
      <c r="M226" s="63">
        <f t="shared" si="503"/>
        <v>134347.48558753682</v>
      </c>
      <c r="N226" s="62">
        <f t="shared" si="504"/>
        <v>1.8382273007844563E-2</v>
      </c>
      <c r="O226" s="41">
        <v>0</v>
      </c>
      <c r="P226" s="42">
        <v>1102.9000000000001</v>
      </c>
      <c r="Q226" s="128">
        <f t="shared" ca="1" si="470"/>
        <v>255.55</v>
      </c>
      <c r="R226" s="59">
        <f t="shared" ca="1" si="490"/>
        <v>-122.88041130999954</v>
      </c>
      <c r="S226" s="58">
        <v>-44</v>
      </c>
      <c r="T226" s="58">
        <v>0</v>
      </c>
      <c r="U226" s="48">
        <v>21733</v>
      </c>
      <c r="V226" s="120">
        <f t="shared" si="461"/>
        <v>-3.9680084839379612E-2</v>
      </c>
      <c r="W226" s="66">
        <v>14</v>
      </c>
      <c r="X226" s="82">
        <v>19</v>
      </c>
      <c r="Y226" s="66">
        <v>17</v>
      </c>
      <c r="Z226" s="66">
        <v>0</v>
      </c>
      <c r="AA226" s="61" t="s">
        <v>34</v>
      </c>
      <c r="AB226" s="77">
        <f t="shared" ref="AB226:AB262" si="514">A226</f>
        <v>2005</v>
      </c>
      <c r="AC226" s="84"/>
    </row>
    <row r="227" spans="1:29" ht="15.6" x14ac:dyDescent="0.3">
      <c r="A227" s="61">
        <v>2005</v>
      </c>
      <c r="B227" s="61" t="s">
        <v>33</v>
      </c>
      <c r="C227" s="81">
        <v>10463</v>
      </c>
      <c r="D227" s="62">
        <f t="shared" si="502"/>
        <v>6.5416065416065419E-3</v>
      </c>
      <c r="E227" s="63">
        <f t="shared" si="509"/>
        <v>124418</v>
      </c>
      <c r="F227" s="62">
        <f t="shared" si="500"/>
        <v>3.0342680159663449E-2</v>
      </c>
      <c r="G227" s="63">
        <f t="shared" si="510"/>
        <v>136179</v>
      </c>
      <c r="H227" s="62">
        <f t="shared" si="511"/>
        <v>2.941309869375907E-2</v>
      </c>
      <c r="I227" s="49">
        <v>10440.412986292</v>
      </c>
      <c r="J227" s="62">
        <f t="shared" si="501"/>
        <v>9.8766549834125323E-3</v>
      </c>
      <c r="K227" s="63">
        <f t="shared" si="512"/>
        <v>122576.3659988468</v>
      </c>
      <c r="L227" s="62">
        <f t="shared" si="513"/>
        <v>1.9586933022289994E-2</v>
      </c>
      <c r="M227" s="63">
        <f t="shared" si="503"/>
        <v>134277.22337953682</v>
      </c>
      <c r="N227" s="62">
        <f t="shared" si="504"/>
        <v>1.8920032887179992E-2</v>
      </c>
      <c r="O227" s="41">
        <v>0</v>
      </c>
      <c r="P227" s="42">
        <v>638.79999999999995</v>
      </c>
      <c r="Q227" s="128">
        <f t="shared" ca="1" si="470"/>
        <v>255.55</v>
      </c>
      <c r="R227" s="59">
        <f t="shared" ca="1" si="490"/>
        <v>65.412986291999914</v>
      </c>
      <c r="S227" s="58">
        <v>-88</v>
      </c>
      <c r="T227" s="58">
        <v>0</v>
      </c>
      <c r="U227" s="48">
        <v>19330</v>
      </c>
      <c r="V227" s="120">
        <f t="shared" si="461"/>
        <v>1.5017853392144507E-2</v>
      </c>
      <c r="W227" s="66">
        <v>23</v>
      </c>
      <c r="X227" s="82">
        <v>18</v>
      </c>
      <c r="Y227" s="66">
        <v>27</v>
      </c>
      <c r="Z227" s="66">
        <v>12</v>
      </c>
      <c r="AA227" s="61" t="s">
        <v>33</v>
      </c>
      <c r="AB227" s="77">
        <f t="shared" si="514"/>
        <v>2005</v>
      </c>
      <c r="AC227" s="84"/>
    </row>
    <row r="228" spans="1:29" ht="15.6" x14ac:dyDescent="0.3">
      <c r="A228" s="61">
        <v>2005</v>
      </c>
      <c r="B228" s="61" t="s">
        <v>32</v>
      </c>
      <c r="C228" s="81">
        <v>10671</v>
      </c>
      <c r="D228" s="62">
        <f t="shared" si="502"/>
        <v>3.4512845370819195E-2</v>
      </c>
      <c r="E228" s="63">
        <f t="shared" si="509"/>
        <v>113955</v>
      </c>
      <c r="F228" s="62">
        <f t="shared" si="500"/>
        <v>3.2584564919943097E-2</v>
      </c>
      <c r="G228" s="63">
        <f t="shared" si="510"/>
        <v>136111</v>
      </c>
      <c r="H228" s="62">
        <f t="shared" si="511"/>
        <v>3.1018967397891166E-2</v>
      </c>
      <c r="I228" s="49">
        <v>10661</v>
      </c>
      <c r="J228" s="62">
        <f t="shared" si="501"/>
        <v>2.875615169352504E-2</v>
      </c>
      <c r="K228" s="63">
        <f t="shared" si="512"/>
        <v>112135.9530125548</v>
      </c>
      <c r="L228" s="62">
        <f t="shared" si="513"/>
        <v>2.0500518867774323E-2</v>
      </c>
      <c r="M228" s="63">
        <f t="shared" si="503"/>
        <v>134175.1155068168</v>
      </c>
      <c r="N228" s="62">
        <f t="shared" si="504"/>
        <v>1.9323928635572883E-2</v>
      </c>
      <c r="O228" s="41">
        <v>8.6999999999999993</v>
      </c>
      <c r="P228" s="42">
        <v>384.5</v>
      </c>
      <c r="Q228" s="128">
        <f t="shared" ca="1" si="470"/>
        <v>255.55</v>
      </c>
      <c r="R228" s="59">
        <f t="shared" ca="1" si="490"/>
        <v>-54</v>
      </c>
      <c r="S228" s="58">
        <v>44</v>
      </c>
      <c r="T228" s="58">
        <v>0</v>
      </c>
      <c r="U228" s="48">
        <v>18963</v>
      </c>
      <c r="V228" s="120">
        <f t="shared" si="461"/>
        <v>6.7556156054720484E-2</v>
      </c>
      <c r="W228" s="66">
        <v>7</v>
      </c>
      <c r="X228" s="82">
        <v>13</v>
      </c>
      <c r="Y228" s="66">
        <v>76</v>
      </c>
      <c r="Z228" s="66">
        <v>65</v>
      </c>
      <c r="AA228" s="61" t="s">
        <v>32</v>
      </c>
      <c r="AB228" s="77">
        <f t="shared" si="514"/>
        <v>2005</v>
      </c>
      <c r="AC228" s="84" t="s">
        <v>96</v>
      </c>
    </row>
    <row r="229" spans="1:29" ht="15.6" x14ac:dyDescent="0.3">
      <c r="A229" s="61">
        <v>2005</v>
      </c>
      <c r="B229" s="61" t="s">
        <v>31</v>
      </c>
      <c r="C229" s="81">
        <v>11190</v>
      </c>
      <c r="D229" s="62">
        <f t="shared" si="502"/>
        <v>4.7066529428277347E-2</v>
      </c>
      <c r="E229" s="63">
        <f t="shared" si="509"/>
        <v>103284</v>
      </c>
      <c r="F229" s="62">
        <f t="shared" si="500"/>
        <v>3.2385750269881254E-2</v>
      </c>
      <c r="G229" s="63">
        <f t="shared" si="510"/>
        <v>135755</v>
      </c>
      <c r="H229" s="62">
        <f t="shared" si="511"/>
        <v>2.9000447210241871E-2</v>
      </c>
      <c r="I229" s="49">
        <v>10998.3582673</v>
      </c>
      <c r="J229" s="62">
        <f t="shared" si="501"/>
        <v>2.9026765095979984E-2</v>
      </c>
      <c r="K229" s="63">
        <f t="shared" si="512"/>
        <v>101474.9530125548</v>
      </c>
      <c r="L229" s="62">
        <f t="shared" si="513"/>
        <v>1.9640863774401142E-2</v>
      </c>
      <c r="M229" s="63">
        <f t="shared" si="503"/>
        <v>133877.1155068168</v>
      </c>
      <c r="N229" s="62">
        <f t="shared" si="504"/>
        <v>1.8390741573370329E-2</v>
      </c>
      <c r="O229" s="41">
        <v>38.6</v>
      </c>
      <c r="P229" s="42">
        <v>45.7</v>
      </c>
      <c r="Q229" s="128">
        <f t="shared" ca="1" si="470"/>
        <v>255.55</v>
      </c>
      <c r="R229" s="59">
        <f t="shared" ca="1" si="490"/>
        <v>-147.64173269999992</v>
      </c>
      <c r="S229" s="58">
        <v>-44</v>
      </c>
      <c r="T229" s="58">
        <v>0</v>
      </c>
      <c r="U229" s="48">
        <v>22425</v>
      </c>
      <c r="V229" s="120">
        <f t="shared" si="461"/>
        <v>7.6623937779058043E-2</v>
      </c>
      <c r="W229" s="66">
        <v>14</v>
      </c>
      <c r="X229" s="82">
        <v>17</v>
      </c>
      <c r="Y229" s="66">
        <v>85</v>
      </c>
      <c r="Z229" s="66">
        <v>64</v>
      </c>
      <c r="AA229" s="61" t="s">
        <v>31</v>
      </c>
      <c r="AB229" s="77">
        <f t="shared" si="514"/>
        <v>2005</v>
      </c>
      <c r="AC229" s="84"/>
    </row>
    <row r="230" spans="1:29" ht="15.6" x14ac:dyDescent="0.3">
      <c r="A230" s="61">
        <v>2005</v>
      </c>
      <c r="B230" s="61" t="s">
        <v>29</v>
      </c>
      <c r="C230" s="81">
        <v>13332</v>
      </c>
      <c r="D230" s="62">
        <f t="shared" si="502"/>
        <v>8.2933961497847458E-2</v>
      </c>
      <c r="E230" s="63">
        <f t="shared" si="509"/>
        <v>92094</v>
      </c>
      <c r="F230" s="62">
        <f t="shared" si="500"/>
        <v>3.0629945051870586E-2</v>
      </c>
      <c r="G230" s="63">
        <f t="shared" si="510"/>
        <v>135252</v>
      </c>
      <c r="H230" s="62">
        <f t="shared" si="511"/>
        <v>2.7961663867206797E-2</v>
      </c>
      <c r="I230" s="49">
        <v>12840.719283099999</v>
      </c>
      <c r="J230" s="62">
        <f t="shared" si="501"/>
        <v>5.165237716721819E-2</v>
      </c>
      <c r="K230" s="63">
        <f t="shared" si="512"/>
        <v>90476.594745254799</v>
      </c>
      <c r="L230" s="62">
        <f t="shared" si="513"/>
        <v>1.8511570099541734E-2</v>
      </c>
      <c r="M230" s="63">
        <f t="shared" si="503"/>
        <v>133566.87405081678</v>
      </c>
      <c r="N230" s="62">
        <f t="shared" si="504"/>
        <v>1.8769518844694234E-2</v>
      </c>
      <c r="O230" s="41">
        <v>144.4</v>
      </c>
      <c r="P230" s="42">
        <v>0</v>
      </c>
      <c r="Q230" s="128">
        <f t="shared" ca="1" si="470"/>
        <v>255.55</v>
      </c>
      <c r="R230" s="59">
        <f t="shared" ca="1" si="490"/>
        <v>-447.2807169000007</v>
      </c>
      <c r="S230" s="58">
        <v>-44</v>
      </c>
      <c r="T230" s="58">
        <v>0</v>
      </c>
      <c r="U230" s="48">
        <v>25983</v>
      </c>
      <c r="V230" s="120">
        <f t="shared" ref="V230:V293" si="515">+(U230-U242)/U242</f>
        <v>7.741748216951401E-2</v>
      </c>
      <c r="W230" s="66">
        <v>5</v>
      </c>
      <c r="X230" s="82">
        <v>15</v>
      </c>
      <c r="Y230" s="66">
        <v>92</v>
      </c>
      <c r="Z230" s="66">
        <v>68</v>
      </c>
      <c r="AA230" s="61" t="s">
        <v>29</v>
      </c>
      <c r="AB230" s="77">
        <f t="shared" si="514"/>
        <v>2005</v>
      </c>
      <c r="AC230" s="84" t="s">
        <v>96</v>
      </c>
    </row>
    <row r="231" spans="1:29" ht="15.6" x14ac:dyDescent="0.3">
      <c r="A231" s="61">
        <v>2005</v>
      </c>
      <c r="B231" s="61" t="s">
        <v>28</v>
      </c>
      <c r="C231" s="81">
        <v>12949</v>
      </c>
      <c r="D231" s="62">
        <f t="shared" si="502"/>
        <v>8.7146335320292173E-2</v>
      </c>
      <c r="E231" s="63">
        <f t="shared" si="509"/>
        <v>78762</v>
      </c>
      <c r="F231" s="62">
        <f t="shared" si="500"/>
        <v>2.2272408690911922E-2</v>
      </c>
      <c r="G231" s="63">
        <f t="shared" si="510"/>
        <v>134231</v>
      </c>
      <c r="H231" s="62">
        <f t="shared" si="511"/>
        <v>1.7757356564990258E-2</v>
      </c>
      <c r="I231" s="49">
        <v>12733.212279062</v>
      </c>
      <c r="J231" s="62">
        <f t="shared" si="501"/>
        <v>4.5778853949148747E-2</v>
      </c>
      <c r="K231" s="63">
        <f t="shared" si="512"/>
        <v>77635.8754621548</v>
      </c>
      <c r="L231" s="62">
        <f t="shared" si="513"/>
        <v>1.3230450501481781E-2</v>
      </c>
      <c r="M231" s="63">
        <f t="shared" si="503"/>
        <v>132936.1963764168</v>
      </c>
      <c r="N231" s="62">
        <f t="shared" si="504"/>
        <v>1.5482671504514373E-2</v>
      </c>
      <c r="O231" s="41">
        <v>130.80000000000001</v>
      </c>
      <c r="P231" s="42">
        <v>7.1</v>
      </c>
      <c r="Q231" s="128">
        <f t="shared" ca="1" si="470"/>
        <v>255.55</v>
      </c>
      <c r="R231" s="59">
        <f t="shared" ca="1" si="490"/>
        <v>-303.78772093800035</v>
      </c>
      <c r="S231" s="58">
        <v>88</v>
      </c>
      <c r="T231" s="58">
        <v>0</v>
      </c>
      <c r="U231" s="48">
        <v>26885</v>
      </c>
      <c r="V231" s="120">
        <f t="shared" si="515"/>
        <v>0.16148960988465028</v>
      </c>
      <c r="W231" s="66">
        <v>27</v>
      </c>
      <c r="X231" s="82">
        <v>15</v>
      </c>
      <c r="Y231" s="66">
        <v>91</v>
      </c>
      <c r="Z231" s="66">
        <v>72</v>
      </c>
      <c r="AA231" s="61" t="s">
        <v>28</v>
      </c>
      <c r="AB231" s="77">
        <f t="shared" si="514"/>
        <v>2005</v>
      </c>
      <c r="AC231" s="84"/>
    </row>
    <row r="232" spans="1:29" ht="15.6" x14ac:dyDescent="0.3">
      <c r="A232" s="61">
        <v>2005</v>
      </c>
      <c r="B232" s="61" t="s">
        <v>25</v>
      </c>
      <c r="C232" s="81">
        <v>11870</v>
      </c>
      <c r="D232" s="62">
        <f t="shared" si="502"/>
        <v>0.10193093204604531</v>
      </c>
      <c r="E232" s="63">
        <f t="shared" si="509"/>
        <v>65813</v>
      </c>
      <c r="F232" s="62">
        <f t="shared" si="500"/>
        <v>1.0409150226452751E-2</v>
      </c>
      <c r="G232" s="63">
        <f t="shared" si="510"/>
        <v>133193</v>
      </c>
      <c r="H232" s="62">
        <f t="shared" si="511"/>
        <v>7.1532813598796192E-3</v>
      </c>
      <c r="I232" s="49">
        <v>11313.8036847518</v>
      </c>
      <c r="J232" s="62">
        <f t="shared" si="501"/>
        <v>2.8502779597998375E-2</v>
      </c>
      <c r="K232" s="63">
        <f t="shared" si="512"/>
        <v>64902.663183092802</v>
      </c>
      <c r="L232" s="62">
        <f t="shared" si="513"/>
        <v>7.081093046832198E-3</v>
      </c>
      <c r="M232" s="63">
        <f t="shared" si="503"/>
        <v>132378.80141377682</v>
      </c>
      <c r="N232" s="62">
        <f t="shared" si="504"/>
        <v>1.2301067793776542E-2</v>
      </c>
      <c r="O232" s="41">
        <v>94.6</v>
      </c>
      <c r="P232" s="42">
        <v>53.3</v>
      </c>
      <c r="Q232" s="128">
        <f t="shared" ca="1" si="470"/>
        <v>255.55</v>
      </c>
      <c r="R232" s="59">
        <f t="shared" ca="1" si="490"/>
        <v>-556.19631524820034</v>
      </c>
      <c r="S232" s="58">
        <v>0</v>
      </c>
      <c r="T232" s="58">
        <v>0</v>
      </c>
      <c r="U232" s="48">
        <v>25231</v>
      </c>
      <c r="V232" s="120">
        <f t="shared" si="515"/>
        <v>9.9869224062772446E-2</v>
      </c>
      <c r="W232" s="66">
        <v>13</v>
      </c>
      <c r="X232" s="82">
        <v>17</v>
      </c>
      <c r="Y232" s="66">
        <v>88</v>
      </c>
      <c r="Z232" s="66">
        <v>69</v>
      </c>
      <c r="AA232" s="61" t="s">
        <v>25</v>
      </c>
      <c r="AB232" s="77">
        <f t="shared" si="514"/>
        <v>2005</v>
      </c>
      <c r="AC232" s="84"/>
    </row>
    <row r="233" spans="1:29" ht="15.6" x14ac:dyDescent="0.3">
      <c r="A233" s="61">
        <v>2005</v>
      </c>
      <c r="B233" s="61" t="s">
        <v>23</v>
      </c>
      <c r="C233" s="81">
        <v>10010</v>
      </c>
      <c r="D233" s="62">
        <f t="shared" si="502"/>
        <v>-9.5973087958840415E-3</v>
      </c>
      <c r="E233" s="63">
        <f t="shared" si="509"/>
        <v>53943</v>
      </c>
      <c r="F233" s="62">
        <f t="shared" si="500"/>
        <v>-7.7258429446498541E-3</v>
      </c>
      <c r="G233" s="63">
        <f t="shared" si="510"/>
        <v>132095</v>
      </c>
      <c r="H233" s="62">
        <f t="shared" si="511"/>
        <v>1.2886109531931021E-3</v>
      </c>
      <c r="I233" s="49">
        <v>9991.7087484460008</v>
      </c>
      <c r="J233" s="62">
        <f t="shared" si="501"/>
        <v>-1.1919587301605724E-2</v>
      </c>
      <c r="K233" s="63">
        <f t="shared" si="512"/>
        <v>53588.859498341</v>
      </c>
      <c r="L233" s="62">
        <f t="shared" si="513"/>
        <v>2.6720814870985583E-3</v>
      </c>
      <c r="M233" s="63">
        <f t="shared" si="503"/>
        <v>132065.26326955561</v>
      </c>
      <c r="N233" s="62">
        <f t="shared" si="504"/>
        <v>1.3677850671353613E-2</v>
      </c>
      <c r="O233" s="41">
        <v>0</v>
      </c>
      <c r="P233" s="42">
        <v>385.2</v>
      </c>
      <c r="Q233" s="128">
        <f t="shared" ca="1" si="470"/>
        <v>255.55</v>
      </c>
      <c r="R233" s="59">
        <f t="shared" ca="1" si="490"/>
        <v>25.708748446000754</v>
      </c>
      <c r="S233" s="58">
        <v>-44</v>
      </c>
      <c r="T233" s="58">
        <v>0</v>
      </c>
      <c r="U233" s="48">
        <v>16710</v>
      </c>
      <c r="V233" s="120">
        <f t="shared" si="515"/>
        <v>-8.5936217931185388E-2</v>
      </c>
      <c r="W233" s="66">
        <v>25</v>
      </c>
      <c r="X233" s="82">
        <v>18</v>
      </c>
      <c r="Y233" s="66">
        <v>48</v>
      </c>
      <c r="Z233" s="66">
        <v>44</v>
      </c>
      <c r="AA233" s="61" t="s">
        <v>23</v>
      </c>
      <c r="AB233" s="77">
        <f t="shared" si="514"/>
        <v>2005</v>
      </c>
      <c r="AC233" s="84"/>
    </row>
    <row r="234" spans="1:29" ht="15.6" x14ac:dyDescent="0.3">
      <c r="A234" s="61">
        <v>2005</v>
      </c>
      <c r="B234" s="61" t="s">
        <v>20</v>
      </c>
      <c r="C234" s="81">
        <v>9832</v>
      </c>
      <c r="D234" s="62">
        <f t="shared" si="502"/>
        <v>-4.0518638573743921E-3</v>
      </c>
      <c r="E234" s="63">
        <f t="shared" si="509"/>
        <v>43933</v>
      </c>
      <c r="F234" s="62">
        <f t="shared" si="500"/>
        <v>-7.2984454085321766E-3</v>
      </c>
      <c r="G234" s="63">
        <f t="shared" si="510"/>
        <v>132192</v>
      </c>
      <c r="H234" s="62">
        <f t="shared" si="511"/>
        <v>4.6817048701890919E-3</v>
      </c>
      <c r="I234" s="49">
        <f>9852.028941441-44</f>
        <v>9808.0289414409999</v>
      </c>
      <c r="J234" s="62">
        <f t="shared" si="501"/>
        <v>-3.9981299462917216E-3</v>
      </c>
      <c r="K234" s="63">
        <f t="shared" si="512"/>
        <v>43597.150749895001</v>
      </c>
      <c r="L234" s="62">
        <f t="shared" si="513"/>
        <v>6.077148132881109E-3</v>
      </c>
      <c r="M234" s="63">
        <f t="shared" si="503"/>
        <v>132185.79702691862</v>
      </c>
      <c r="N234" s="62">
        <f t="shared" si="504"/>
        <v>1.7490974336568328E-2</v>
      </c>
      <c r="O234" s="41">
        <v>0</v>
      </c>
      <c r="P234" s="42">
        <v>471.2</v>
      </c>
      <c r="Q234" s="128">
        <f t="shared" ca="1" si="470"/>
        <v>255.55</v>
      </c>
      <c r="R234" s="59">
        <f t="shared" ca="1" si="490"/>
        <v>-23.971058559000085</v>
      </c>
      <c r="S234" s="58">
        <v>0</v>
      </c>
      <c r="T234" s="58">
        <v>0</v>
      </c>
      <c r="U234" s="48">
        <v>17024</v>
      </c>
      <c r="V234" s="120">
        <f t="shared" si="515"/>
        <v>-5.6423899789380332E-2</v>
      </c>
      <c r="W234" s="66">
        <v>4</v>
      </c>
      <c r="X234" s="82">
        <v>21</v>
      </c>
      <c r="Y234" s="66">
        <v>43</v>
      </c>
      <c r="Z234" s="66">
        <v>31</v>
      </c>
      <c r="AA234" s="61" t="s">
        <v>20</v>
      </c>
      <c r="AB234" s="77">
        <f t="shared" si="514"/>
        <v>2005</v>
      </c>
      <c r="AC234" s="84"/>
    </row>
    <row r="235" spans="1:29" ht="15.6" x14ac:dyDescent="0.3">
      <c r="A235" s="61">
        <v>2005</v>
      </c>
      <c r="B235" s="61" t="s">
        <v>18</v>
      </c>
      <c r="C235" s="81">
        <v>11332</v>
      </c>
      <c r="D235" s="62">
        <f t="shared" si="502"/>
        <v>4.001468428781204E-2</v>
      </c>
      <c r="E235" s="63">
        <f t="shared" si="509"/>
        <v>34101</v>
      </c>
      <c r="F235" s="62">
        <f t="shared" si="500"/>
        <v>-8.230572359236854E-3</v>
      </c>
      <c r="G235" s="63">
        <f t="shared" si="510"/>
        <v>132232</v>
      </c>
      <c r="H235" s="62">
        <f t="shared" si="511"/>
        <v>4.3597806437892118E-3</v>
      </c>
      <c r="I235" s="49">
        <f>11103.947377319+44</f>
        <v>11147.947377319</v>
      </c>
      <c r="J235" s="62">
        <f t="shared" si="501"/>
        <v>2.0922015396274789E-2</v>
      </c>
      <c r="K235" s="63">
        <f t="shared" si="512"/>
        <v>33789.121808454001</v>
      </c>
      <c r="L235" s="62">
        <f t="shared" si="513"/>
        <v>9.0400011356282558E-3</v>
      </c>
      <c r="M235" s="63">
        <f t="shared" si="503"/>
        <v>132225.16821225861</v>
      </c>
      <c r="N235" s="62">
        <f t="shared" si="504"/>
        <v>1.7957462001802725E-2</v>
      </c>
      <c r="O235" s="41">
        <v>0</v>
      </c>
      <c r="P235" s="42">
        <v>989.8</v>
      </c>
      <c r="Q235" s="128">
        <f t="shared" ref="Q235:Q297" ca="1" si="516">R235+S235+T235</f>
        <v>255.55</v>
      </c>
      <c r="R235" s="59">
        <f t="shared" ca="1" si="490"/>
        <v>-184.05262268099978</v>
      </c>
      <c r="S235" s="58">
        <v>0</v>
      </c>
      <c r="T235" s="58">
        <v>0</v>
      </c>
      <c r="U235" s="48">
        <v>20178</v>
      </c>
      <c r="V235" s="120">
        <f t="shared" si="515"/>
        <v>4.8425646887664972E-2</v>
      </c>
      <c r="W235" s="66">
        <v>9</v>
      </c>
      <c r="X235" s="82">
        <v>19</v>
      </c>
      <c r="Y235" s="66">
        <v>20</v>
      </c>
      <c r="Z235" s="66">
        <v>1</v>
      </c>
      <c r="AA235" s="61" t="s">
        <v>18</v>
      </c>
      <c r="AB235" s="77">
        <f t="shared" si="514"/>
        <v>2005</v>
      </c>
      <c r="AC235" s="84"/>
    </row>
    <row r="236" spans="1:29" ht="15.6" x14ac:dyDescent="0.3">
      <c r="A236" s="61">
        <v>2005</v>
      </c>
      <c r="B236" s="61" t="s">
        <v>14</v>
      </c>
      <c r="C236" s="81">
        <v>10534</v>
      </c>
      <c r="D236" s="62">
        <f t="shared" si="502"/>
        <v>-3.0107724887211123E-2</v>
      </c>
      <c r="E236" s="63">
        <f t="shared" si="509"/>
        <v>22769</v>
      </c>
      <c r="F236" s="62">
        <f t="shared" si="500"/>
        <v>-3.0611376021798364E-2</v>
      </c>
      <c r="G236" s="63">
        <f t="shared" si="510"/>
        <v>131796</v>
      </c>
      <c r="H236" s="62">
        <f t="shared" si="511"/>
        <v>1.4132664691132893E-3</v>
      </c>
      <c r="I236" s="49">
        <v>10581.705386739</v>
      </c>
      <c r="J236" s="62">
        <f t="shared" si="501"/>
        <v>5.0460874653448012E-3</v>
      </c>
      <c r="K236" s="63">
        <f t="shared" si="512"/>
        <v>22641.174431135001</v>
      </c>
      <c r="L236" s="62">
        <f t="shared" si="513"/>
        <v>3.2906316911807472E-3</v>
      </c>
      <c r="M236" s="63">
        <f t="shared" si="503"/>
        <v>131996.7104817486</v>
      </c>
      <c r="N236" s="62">
        <f t="shared" si="504"/>
        <v>1.6735324965074461E-2</v>
      </c>
      <c r="O236" s="41">
        <v>0</v>
      </c>
      <c r="P236" s="42">
        <v>994.2</v>
      </c>
      <c r="Q236" s="128">
        <f t="shared" ca="1" si="516"/>
        <v>255.55</v>
      </c>
      <c r="R236" s="59">
        <f t="shared" ca="1" si="490"/>
        <v>47.70538673900046</v>
      </c>
      <c r="S236" s="58">
        <v>0</v>
      </c>
      <c r="T236" s="58">
        <v>0</v>
      </c>
      <c r="U236" s="48">
        <v>19887</v>
      </c>
      <c r="V236" s="120">
        <f t="shared" si="515"/>
        <v>-4.5051809581018168E-3</v>
      </c>
      <c r="W236" s="66">
        <v>1</v>
      </c>
      <c r="X236" s="82">
        <v>19</v>
      </c>
      <c r="Y236" s="66">
        <v>28</v>
      </c>
      <c r="Z236" s="66">
        <v>11</v>
      </c>
      <c r="AA236" s="61" t="s">
        <v>14</v>
      </c>
      <c r="AB236" s="77">
        <f t="shared" si="514"/>
        <v>2005</v>
      </c>
      <c r="AC236" s="84"/>
    </row>
    <row r="237" spans="1:29" ht="15.6" x14ac:dyDescent="0.3">
      <c r="A237" s="61">
        <v>2005</v>
      </c>
      <c r="B237" s="61" t="s">
        <v>11</v>
      </c>
      <c r="C237" s="81">
        <v>12235</v>
      </c>
      <c r="D237" s="62">
        <f t="shared" si="502"/>
        <v>-3.1044586996119426E-2</v>
      </c>
      <c r="E237" s="63">
        <f>+C237</f>
        <v>12235</v>
      </c>
      <c r="F237" s="62">
        <f t="shared" si="500"/>
        <v>-3.1044586996119426E-2</v>
      </c>
      <c r="G237" s="63">
        <f t="shared" si="510"/>
        <v>132123</v>
      </c>
      <c r="H237" s="62">
        <f t="shared" si="511"/>
        <v>5.7977457609313379E-3</v>
      </c>
      <c r="I237" s="49">
        <v>12059.469044396001</v>
      </c>
      <c r="J237" s="62">
        <f t="shared" si="501"/>
        <v>1.7553323731703879E-3</v>
      </c>
      <c r="K237" s="63">
        <f>+I237</f>
        <v>12059.469044396001</v>
      </c>
      <c r="L237" s="62">
        <f t="shared" si="513"/>
        <v>1.7553323731703879E-3</v>
      </c>
      <c r="M237" s="63">
        <f t="shared" si="503"/>
        <v>131943.58235998391</v>
      </c>
      <c r="N237" s="62">
        <f t="shared" si="504"/>
        <v>1.7733696099098598E-2</v>
      </c>
      <c r="O237" s="41">
        <v>0</v>
      </c>
      <c r="P237" s="42">
        <v>1280.4000000000001</v>
      </c>
      <c r="Q237" s="128">
        <f t="shared" ca="1" si="516"/>
        <v>255.55</v>
      </c>
      <c r="R237" s="59">
        <f t="shared" ca="1" si="490"/>
        <v>-175.53095560399925</v>
      </c>
      <c r="S237" s="58">
        <v>0</v>
      </c>
      <c r="T237" s="58">
        <v>0</v>
      </c>
      <c r="U237" s="48">
        <v>22141</v>
      </c>
      <c r="V237" s="120">
        <f t="shared" si="515"/>
        <v>-2.9669559119992989E-2</v>
      </c>
      <c r="W237" s="66">
        <v>18</v>
      </c>
      <c r="X237" s="82">
        <v>19</v>
      </c>
      <c r="Y237" s="66">
        <v>6</v>
      </c>
      <c r="Z237" s="66">
        <v>-11</v>
      </c>
      <c r="AA237" s="61" t="s">
        <v>11</v>
      </c>
      <c r="AB237" s="77">
        <f t="shared" si="514"/>
        <v>2005</v>
      </c>
      <c r="AC237" s="84"/>
    </row>
    <row r="238" spans="1:29" ht="15.6" x14ac:dyDescent="0.3">
      <c r="A238" s="61">
        <v>2004</v>
      </c>
      <c r="B238" s="61" t="s">
        <v>34</v>
      </c>
      <c r="C238" s="81">
        <v>11761</v>
      </c>
      <c r="D238" s="62">
        <f t="shared" si="502"/>
        <v>1.9680943298075255E-2</v>
      </c>
      <c r="E238" s="63">
        <f t="shared" ref="E238:E248" si="517">+E239+C238</f>
        <v>132515</v>
      </c>
      <c r="F238" s="62">
        <f t="shared" si="500"/>
        <v>1.329599728390948E-2</v>
      </c>
      <c r="G238" s="63">
        <f t="shared" si="510"/>
        <v>132515</v>
      </c>
      <c r="H238" s="62">
        <f t="shared" si="511"/>
        <v>1.329599728390948E-2</v>
      </c>
      <c r="I238" s="49">
        <v>11700.85738069</v>
      </c>
      <c r="J238" s="62">
        <f t="shared" si="501"/>
        <v>1.1985774697479567E-2</v>
      </c>
      <c r="K238" s="63">
        <f t="shared" ref="K238:K248" si="518">+K239+I238</f>
        <v>131922.45107599391</v>
      </c>
      <c r="L238" s="62">
        <f t="shared" si="513"/>
        <v>2.1251142453385344E-2</v>
      </c>
      <c r="M238" s="63">
        <f t="shared" si="503"/>
        <v>131922.45107599389</v>
      </c>
      <c r="N238" s="62">
        <f t="shared" si="504"/>
        <v>2.1251142453385236E-2</v>
      </c>
      <c r="O238" s="41">
        <v>0</v>
      </c>
      <c r="P238" s="42">
        <v>1043.5999999999999</v>
      </c>
      <c r="Q238" s="128">
        <f t="shared" ca="1" si="516"/>
        <v>255.55</v>
      </c>
      <c r="R238" s="59">
        <f t="shared" ca="1" si="490"/>
        <v>-16.142619309999645</v>
      </c>
      <c r="S238" s="58">
        <v>-44</v>
      </c>
      <c r="T238" s="58">
        <v>0</v>
      </c>
      <c r="U238" s="48">
        <v>22631</v>
      </c>
      <c r="V238" s="120">
        <f t="shared" si="515"/>
        <v>8.9547927398777136E-2</v>
      </c>
      <c r="W238" s="66">
        <v>20</v>
      </c>
      <c r="X238" s="82">
        <v>19</v>
      </c>
      <c r="Y238" s="66">
        <v>7</v>
      </c>
      <c r="Z238" s="66">
        <v>-5</v>
      </c>
      <c r="AA238" s="61" t="s">
        <v>34</v>
      </c>
      <c r="AB238" s="77">
        <f t="shared" si="514"/>
        <v>2004</v>
      </c>
      <c r="AC238" s="84"/>
    </row>
    <row r="239" spans="1:29" ht="15.6" x14ac:dyDescent="0.3">
      <c r="A239" s="61">
        <v>2004</v>
      </c>
      <c r="B239" s="61" t="s">
        <v>33</v>
      </c>
      <c r="C239" s="81">
        <v>10395</v>
      </c>
      <c r="D239" s="62">
        <f t="shared" si="502"/>
        <v>2.6869505087424677E-2</v>
      </c>
      <c r="E239" s="63">
        <f t="shared" si="517"/>
        <v>120754</v>
      </c>
      <c r="F239" s="62">
        <f t="shared" si="500"/>
        <v>1.267839741299643E-2</v>
      </c>
      <c r="G239" s="63">
        <f t="shared" si="510"/>
        <v>132288</v>
      </c>
      <c r="H239" s="62">
        <f t="shared" si="511"/>
        <v>1.2738853503184714E-2</v>
      </c>
      <c r="I239" s="49">
        <v>10338.305113572</v>
      </c>
      <c r="J239" s="62">
        <f t="shared" si="501"/>
        <v>1.4960859328479717E-2</v>
      </c>
      <c r="K239" s="63">
        <f t="shared" si="518"/>
        <v>120221.59369530392</v>
      </c>
      <c r="L239" s="62">
        <f t="shared" si="513"/>
        <v>2.2161984738386153E-2</v>
      </c>
      <c r="M239" s="63">
        <f t="shared" si="503"/>
        <v>131783.86825809389</v>
      </c>
      <c r="N239" s="62">
        <f t="shared" si="504"/>
        <v>2.1952621499496186E-2</v>
      </c>
      <c r="O239" s="41">
        <v>0</v>
      </c>
      <c r="P239" s="42">
        <v>675.1</v>
      </c>
      <c r="Q239" s="128">
        <f t="shared" ca="1" si="516"/>
        <v>255.55</v>
      </c>
      <c r="R239" s="59">
        <f t="shared" ca="1" si="490"/>
        <v>31.305113571999755</v>
      </c>
      <c r="S239" s="58">
        <v>-88</v>
      </c>
      <c r="T239" s="58">
        <v>0</v>
      </c>
      <c r="U239" s="48">
        <v>19044</v>
      </c>
      <c r="V239" s="120">
        <f t="shared" si="515"/>
        <v>2.6575386771602608E-2</v>
      </c>
      <c r="W239" s="66">
        <v>9</v>
      </c>
      <c r="X239" s="82">
        <v>18</v>
      </c>
      <c r="Y239" s="66">
        <v>33</v>
      </c>
      <c r="Z239" s="66">
        <v>11</v>
      </c>
      <c r="AA239" s="61" t="s">
        <v>33</v>
      </c>
      <c r="AB239" s="77">
        <f t="shared" si="514"/>
        <v>2004</v>
      </c>
      <c r="AC239" s="84"/>
    </row>
    <row r="240" spans="1:29" ht="15.6" x14ac:dyDescent="0.3">
      <c r="A240" s="61">
        <v>2004</v>
      </c>
      <c r="B240" s="61" t="s">
        <v>32</v>
      </c>
      <c r="C240" s="81">
        <v>10315</v>
      </c>
      <c r="D240" s="62">
        <f t="shared" si="502"/>
        <v>8.506061791161517E-3</v>
      </c>
      <c r="E240" s="63">
        <f t="shared" si="517"/>
        <v>110359</v>
      </c>
      <c r="F240" s="62">
        <f t="shared" si="500"/>
        <v>1.1361886817352061E-2</v>
      </c>
      <c r="G240" s="63">
        <f t="shared" si="510"/>
        <v>132016</v>
      </c>
      <c r="H240" s="62">
        <f t="shared" si="511"/>
        <v>1.0133007681436563E-2</v>
      </c>
      <c r="I240" s="49">
        <v>10363</v>
      </c>
      <c r="J240" s="62">
        <f t="shared" si="501"/>
        <v>1.6877637130801686E-2</v>
      </c>
      <c r="K240" s="63">
        <f t="shared" si="518"/>
        <v>109883.28858173192</v>
      </c>
      <c r="L240" s="62">
        <f t="shared" si="513"/>
        <v>2.2844761138906888E-2</v>
      </c>
      <c r="M240" s="63">
        <f t="shared" si="503"/>
        <v>131631.47821558389</v>
      </c>
      <c r="N240" s="62">
        <f t="shared" si="504"/>
        <v>2.1245371219818367E-2</v>
      </c>
      <c r="O240" s="41">
        <v>0</v>
      </c>
      <c r="P240" s="42">
        <v>416.8</v>
      </c>
      <c r="Q240" s="128">
        <f t="shared" ca="1" si="516"/>
        <v>255.55</v>
      </c>
      <c r="R240" s="59">
        <f t="shared" ca="1" si="490"/>
        <v>4</v>
      </c>
      <c r="S240" s="58">
        <v>44</v>
      </c>
      <c r="T240" s="58">
        <v>0</v>
      </c>
      <c r="U240" s="48">
        <v>17763</v>
      </c>
      <c r="V240" s="120">
        <f t="shared" si="515"/>
        <v>-2.1214458893541989E-2</v>
      </c>
      <c r="W240" s="66">
        <v>19</v>
      </c>
      <c r="X240" s="82">
        <v>19</v>
      </c>
      <c r="Y240" s="66">
        <v>47</v>
      </c>
      <c r="Z240" s="66">
        <v>42</v>
      </c>
      <c r="AA240" s="61" t="s">
        <v>32</v>
      </c>
      <c r="AB240" s="77">
        <f t="shared" si="514"/>
        <v>2004</v>
      </c>
      <c r="AC240" s="84"/>
    </row>
    <row r="241" spans="1:29" ht="15.6" x14ac:dyDescent="0.3">
      <c r="A241" s="61">
        <v>2004</v>
      </c>
      <c r="B241" s="61" t="s">
        <v>31</v>
      </c>
      <c r="C241" s="81">
        <v>10687</v>
      </c>
      <c r="D241" s="62">
        <f t="shared" si="502"/>
        <v>3.4459394056722485E-2</v>
      </c>
      <c r="E241" s="63">
        <f t="shared" si="517"/>
        <v>100044</v>
      </c>
      <c r="F241" s="62">
        <f t="shared" si="500"/>
        <v>1.1657255650654487E-2</v>
      </c>
      <c r="G241" s="63">
        <f t="shared" si="510"/>
        <v>131929</v>
      </c>
      <c r="H241" s="62">
        <f t="shared" si="511"/>
        <v>9.2379671576345249E-3</v>
      </c>
      <c r="I241" s="49">
        <v>10688.1168113</v>
      </c>
      <c r="J241" s="62">
        <f t="shared" si="501"/>
        <v>3.4195634946415768E-2</v>
      </c>
      <c r="K241" s="63">
        <f t="shared" si="518"/>
        <v>99520.288581731918</v>
      </c>
      <c r="L241" s="62">
        <f t="shared" si="513"/>
        <v>2.3470143195275434E-2</v>
      </c>
      <c r="M241" s="63">
        <f t="shared" si="503"/>
        <v>131459.47821558389</v>
      </c>
      <c r="N241" s="62">
        <f t="shared" si="504"/>
        <v>2.0124623568855707E-2</v>
      </c>
      <c r="O241" s="41">
        <v>21.8</v>
      </c>
      <c r="P241" s="42">
        <v>74.7</v>
      </c>
      <c r="Q241" s="128">
        <f t="shared" ca="1" si="516"/>
        <v>255.55</v>
      </c>
      <c r="R241" s="59">
        <f t="shared" ca="1" si="490"/>
        <v>45.116811300000336</v>
      </c>
      <c r="S241" s="58">
        <v>-44</v>
      </c>
      <c r="T241" s="58">
        <v>0</v>
      </c>
      <c r="U241" s="48">
        <v>20829</v>
      </c>
      <c r="V241" s="120">
        <f t="shared" si="515"/>
        <v>7.7046382956719589E-2</v>
      </c>
      <c r="W241" s="66">
        <v>9</v>
      </c>
      <c r="X241" s="82">
        <v>20</v>
      </c>
      <c r="Y241" s="66">
        <v>75</v>
      </c>
      <c r="Z241" s="66">
        <v>71</v>
      </c>
      <c r="AA241" s="61" t="s">
        <v>31</v>
      </c>
      <c r="AB241" s="77">
        <f t="shared" si="514"/>
        <v>2004</v>
      </c>
      <c r="AC241" s="84" t="s">
        <v>96</v>
      </c>
    </row>
    <row r="242" spans="1:29" ht="15.6" x14ac:dyDescent="0.3">
      <c r="A242" s="61">
        <v>2004</v>
      </c>
      <c r="B242" s="61" t="s">
        <v>29</v>
      </c>
      <c r="C242" s="81">
        <v>12311</v>
      </c>
      <c r="D242" s="62">
        <f t="shared" si="502"/>
        <v>-2.5025738496871782E-2</v>
      </c>
      <c r="E242" s="63">
        <f t="shared" si="517"/>
        <v>89357</v>
      </c>
      <c r="F242" s="62">
        <f t="shared" si="500"/>
        <v>8.9972696538626034E-3</v>
      </c>
      <c r="G242" s="63">
        <f t="shared" si="510"/>
        <v>131573</v>
      </c>
      <c r="H242" s="62">
        <f t="shared" si="511"/>
        <v>6.1482461439637832E-3</v>
      </c>
      <c r="I242" s="49">
        <v>12210.041608699999</v>
      </c>
      <c r="J242" s="62">
        <f t="shared" si="501"/>
        <v>1.6374010465376045E-2</v>
      </c>
      <c r="K242" s="63">
        <f t="shared" si="518"/>
        <v>88832.171770431916</v>
      </c>
      <c r="L242" s="62">
        <f t="shared" si="513"/>
        <v>2.2194647412510652E-2</v>
      </c>
      <c r="M242" s="63">
        <f t="shared" si="503"/>
        <v>131106.07608508389</v>
      </c>
      <c r="N242" s="62">
        <f t="shared" si="504"/>
        <v>1.828869096345568E-2</v>
      </c>
      <c r="O242" s="41">
        <v>112</v>
      </c>
      <c r="P242" s="42">
        <v>7.6</v>
      </c>
      <c r="Q242" s="128">
        <f t="shared" ca="1" si="516"/>
        <v>255.55</v>
      </c>
      <c r="R242" s="59">
        <f t="shared" ca="1" si="490"/>
        <v>-100.95839130000059</v>
      </c>
      <c r="S242" s="58">
        <v>0</v>
      </c>
      <c r="T242" s="58">
        <v>0</v>
      </c>
      <c r="U242" s="48">
        <v>24116</v>
      </c>
      <c r="V242" s="120">
        <f t="shared" si="515"/>
        <v>-2.3050435487137939E-2</v>
      </c>
      <c r="W242" s="66">
        <v>30</v>
      </c>
      <c r="X242" s="82">
        <v>15</v>
      </c>
      <c r="Y242" s="66">
        <v>82</v>
      </c>
      <c r="Z242" s="66">
        <v>70</v>
      </c>
      <c r="AA242" s="61" t="s">
        <v>29</v>
      </c>
      <c r="AB242" s="77">
        <f t="shared" si="514"/>
        <v>2004</v>
      </c>
      <c r="AC242" s="84"/>
    </row>
    <row r="243" spans="1:29" ht="15.6" x14ac:dyDescent="0.3">
      <c r="A243" s="61">
        <v>2004</v>
      </c>
      <c r="B243" s="61" t="s">
        <v>28</v>
      </c>
      <c r="C243" s="81">
        <v>11911</v>
      </c>
      <c r="D243" s="62">
        <f t="shared" si="502"/>
        <v>-2.9179232211264162E-2</v>
      </c>
      <c r="E243" s="63">
        <f t="shared" si="517"/>
        <v>77046</v>
      </c>
      <c r="F243" s="62">
        <f t="shared" si="500"/>
        <v>1.465498622473441E-2</v>
      </c>
      <c r="G243" s="63">
        <f t="shared" si="510"/>
        <v>131889</v>
      </c>
      <c r="H243" s="62">
        <f t="shared" si="511"/>
        <v>1.0742041562665464E-2</v>
      </c>
      <c r="I243" s="49">
        <v>12175.817316422001</v>
      </c>
      <c r="J243" s="62">
        <f t="shared" si="501"/>
        <v>1.1563126760073764E-2</v>
      </c>
      <c r="K243" s="63">
        <f t="shared" si="518"/>
        <v>76622.130161731911</v>
      </c>
      <c r="L243" s="62">
        <f t="shared" si="513"/>
        <v>2.3128353097057248E-2</v>
      </c>
      <c r="M243" s="63">
        <f t="shared" si="503"/>
        <v>130909.36960988391</v>
      </c>
      <c r="N243" s="62">
        <f t="shared" si="504"/>
        <v>1.5525197557895762E-2</v>
      </c>
      <c r="O243" s="41">
        <v>87.2</v>
      </c>
      <c r="P243" s="42">
        <v>3.7</v>
      </c>
      <c r="Q243" s="128">
        <f t="shared" ca="1" si="516"/>
        <v>255.55</v>
      </c>
      <c r="R243" s="59">
        <f t="shared" ca="1" si="490"/>
        <v>308.81731642200066</v>
      </c>
      <c r="S243" s="58">
        <v>-44</v>
      </c>
      <c r="T243" s="58">
        <v>0</v>
      </c>
      <c r="U243" s="48">
        <v>23147</v>
      </c>
      <c r="V243" s="120">
        <f t="shared" si="515"/>
        <v>-3.4777532213001963E-2</v>
      </c>
      <c r="W243" s="66">
        <v>22</v>
      </c>
      <c r="X243" s="82">
        <v>16</v>
      </c>
      <c r="Y243" s="66">
        <v>83</v>
      </c>
      <c r="Z243" s="66">
        <v>65</v>
      </c>
      <c r="AA243" s="61" t="s">
        <v>28</v>
      </c>
      <c r="AB243" s="77">
        <f t="shared" si="514"/>
        <v>2004</v>
      </c>
      <c r="AC243" s="84"/>
    </row>
    <row r="244" spans="1:29" ht="15.6" x14ac:dyDescent="0.3">
      <c r="A244" s="61">
        <v>2004</v>
      </c>
      <c r="B244" s="61" t="s">
        <v>25</v>
      </c>
      <c r="C244" s="81">
        <v>10772</v>
      </c>
      <c r="D244" s="62">
        <f t="shared" si="502"/>
        <v>3.0813397129186602E-2</v>
      </c>
      <c r="E244" s="63">
        <f t="shared" si="517"/>
        <v>65135</v>
      </c>
      <c r="F244" s="62">
        <f t="shared" si="500"/>
        <v>2.3102465749981982E-2</v>
      </c>
      <c r="G244" s="63">
        <f t="shared" si="510"/>
        <v>132247</v>
      </c>
      <c r="H244" s="62">
        <f t="shared" si="511"/>
        <v>1.4554682861040041E-2</v>
      </c>
      <c r="I244" s="49">
        <v>11000.2655405306</v>
      </c>
      <c r="J244" s="62">
        <f t="shared" si="501"/>
        <v>4.6314495108066525E-2</v>
      </c>
      <c r="K244" s="63">
        <f t="shared" si="518"/>
        <v>64446.312845309905</v>
      </c>
      <c r="L244" s="62">
        <f t="shared" si="513"/>
        <v>2.5343132221733976E-2</v>
      </c>
      <c r="M244" s="63">
        <f t="shared" si="503"/>
        <v>130770.1884601239</v>
      </c>
      <c r="N244" s="62">
        <f t="shared" si="504"/>
        <v>1.5821672868592332E-2</v>
      </c>
      <c r="O244" s="41">
        <v>27.5</v>
      </c>
      <c r="P244" s="42">
        <v>62.3</v>
      </c>
      <c r="Q244" s="128">
        <f t="shared" ca="1" si="516"/>
        <v>255.55</v>
      </c>
      <c r="R244" s="59">
        <f t="shared" ca="1" si="490"/>
        <v>228.26554053059954</v>
      </c>
      <c r="S244" s="58">
        <v>0</v>
      </c>
      <c r="T244" s="58">
        <v>0</v>
      </c>
      <c r="U244" s="48">
        <v>22940</v>
      </c>
      <c r="V244" s="120">
        <f t="shared" si="515"/>
        <v>-6.3444108761329304E-2</v>
      </c>
      <c r="W244" s="66">
        <v>9</v>
      </c>
      <c r="X244" s="82">
        <v>17</v>
      </c>
      <c r="Y244" s="66">
        <v>90</v>
      </c>
      <c r="Z244" s="66">
        <v>67</v>
      </c>
      <c r="AA244" s="61" t="s">
        <v>25</v>
      </c>
      <c r="AB244" s="77">
        <f t="shared" si="514"/>
        <v>2004</v>
      </c>
      <c r="AC244" s="84"/>
    </row>
    <row r="245" spans="1:29" ht="15.6" x14ac:dyDescent="0.3">
      <c r="A245" s="61">
        <v>2004</v>
      </c>
      <c r="B245" s="61" t="s">
        <v>23</v>
      </c>
      <c r="C245" s="81">
        <v>10107</v>
      </c>
      <c r="D245" s="62">
        <f t="shared" si="502"/>
        <v>3.5765525722484114E-2</v>
      </c>
      <c r="E245" s="63">
        <f t="shared" si="517"/>
        <v>54363</v>
      </c>
      <c r="F245" s="62">
        <f t="shared" si="500"/>
        <v>2.1588222692439291E-2</v>
      </c>
      <c r="G245" s="63">
        <f t="shared" si="510"/>
        <v>131925</v>
      </c>
      <c r="H245" s="62">
        <f t="shared" si="511"/>
        <v>1.3115010920216399E-2</v>
      </c>
      <c r="I245" s="49">
        <v>10112.242505808999</v>
      </c>
      <c r="J245" s="62">
        <f t="shared" si="501"/>
        <v>3.7955982525408757E-2</v>
      </c>
      <c r="K245" s="63">
        <f t="shared" si="518"/>
        <v>53446.047304779306</v>
      </c>
      <c r="L245" s="62">
        <f t="shared" si="513"/>
        <v>2.1130696156921622E-2</v>
      </c>
      <c r="M245" s="63">
        <f t="shared" si="503"/>
        <v>130283.26818238109</v>
      </c>
      <c r="N245" s="62">
        <f t="shared" si="504"/>
        <v>1.1664780770990599E-2</v>
      </c>
      <c r="O245" s="41">
        <v>3.2</v>
      </c>
      <c r="P245" s="42">
        <v>208.3</v>
      </c>
      <c r="Q245" s="128">
        <f t="shared" ca="1" si="516"/>
        <v>255.55</v>
      </c>
      <c r="R245" s="59">
        <f t="shared" ca="1" si="490"/>
        <v>5.2425058089993399</v>
      </c>
      <c r="S245" s="58">
        <v>0</v>
      </c>
      <c r="T245" s="58">
        <v>0</v>
      </c>
      <c r="U245" s="48">
        <v>18281</v>
      </c>
      <c r="V245" s="120">
        <f t="shared" si="515"/>
        <v>8.9256986236072214E-2</v>
      </c>
      <c r="W245" s="66">
        <v>12</v>
      </c>
      <c r="X245" s="82">
        <v>16</v>
      </c>
      <c r="Y245" s="66">
        <v>80</v>
      </c>
      <c r="Z245" s="66">
        <v>55</v>
      </c>
      <c r="AA245" s="61" t="s">
        <v>23</v>
      </c>
      <c r="AB245" s="77">
        <f t="shared" si="514"/>
        <v>2004</v>
      </c>
      <c r="AC245" s="84"/>
    </row>
    <row r="246" spans="1:29" ht="15.6" x14ac:dyDescent="0.3">
      <c r="A246" s="61">
        <v>2004</v>
      </c>
      <c r="B246" s="61" t="s">
        <v>20</v>
      </c>
      <c r="C246" s="81">
        <v>9872</v>
      </c>
      <c r="D246" s="62">
        <f t="shared" si="502"/>
        <v>-8.237894313843681E-3</v>
      </c>
      <c r="E246" s="63">
        <f t="shared" si="517"/>
        <v>44256</v>
      </c>
      <c r="F246" s="62">
        <f t="shared" si="500"/>
        <v>1.8404738564347618E-2</v>
      </c>
      <c r="G246" s="63">
        <f t="shared" si="510"/>
        <v>131576</v>
      </c>
      <c r="H246" s="62">
        <f t="shared" si="511"/>
        <v>1.0350300741545096E-2</v>
      </c>
      <c r="I246" s="49">
        <f>9803.400126781+44</f>
        <v>9847.4001267809999</v>
      </c>
      <c r="J246" s="62">
        <f t="shared" si="501"/>
        <v>2.1225479178838959E-3</v>
      </c>
      <c r="K246" s="63">
        <f t="shared" si="518"/>
        <v>43333.804798970305</v>
      </c>
      <c r="L246" s="62">
        <f t="shared" si="513"/>
        <v>1.7282601040158829E-2</v>
      </c>
      <c r="M246" s="63">
        <f t="shared" si="503"/>
        <v>129913.48361896511</v>
      </c>
      <c r="N246" s="62">
        <f t="shared" si="504"/>
        <v>8.7421165453895021E-3</v>
      </c>
      <c r="O246" s="41">
        <v>0</v>
      </c>
      <c r="P246" s="42">
        <v>515.70000000000005</v>
      </c>
      <c r="Q246" s="128">
        <f t="shared" ca="1" si="516"/>
        <v>255.55</v>
      </c>
      <c r="R246" s="59">
        <f t="shared" ca="1" si="490"/>
        <v>19.400126780999926</v>
      </c>
      <c r="S246" s="58">
        <v>-44</v>
      </c>
      <c r="T246" s="58">
        <v>0</v>
      </c>
      <c r="U246" s="48">
        <v>18042</v>
      </c>
      <c r="V246" s="120">
        <f t="shared" si="515"/>
        <v>-4.6342270771267792E-3</v>
      </c>
      <c r="W246" s="66">
        <v>1</v>
      </c>
      <c r="X246" s="82">
        <v>19</v>
      </c>
      <c r="Y246" s="66">
        <v>42</v>
      </c>
      <c r="Z246" s="66">
        <v>40</v>
      </c>
      <c r="AA246" s="61" t="s">
        <v>20</v>
      </c>
      <c r="AB246" s="77">
        <f t="shared" si="514"/>
        <v>2004</v>
      </c>
      <c r="AC246" s="84"/>
    </row>
    <row r="247" spans="1:29" ht="15.6" x14ac:dyDescent="0.3">
      <c r="A247" s="61">
        <v>2004</v>
      </c>
      <c r="B247" s="61" t="s">
        <v>18</v>
      </c>
      <c r="C247" s="81">
        <v>10896</v>
      </c>
      <c r="D247" s="62">
        <f t="shared" si="502"/>
        <v>4.4247787610619468E-3</v>
      </c>
      <c r="E247" s="63">
        <f t="shared" si="517"/>
        <v>34384</v>
      </c>
      <c r="F247" s="62">
        <f t="shared" si="500"/>
        <v>2.6320659538776648E-2</v>
      </c>
      <c r="G247" s="63">
        <f t="shared" si="510"/>
        <v>131658</v>
      </c>
      <c r="H247" s="62">
        <f t="shared" si="511"/>
        <v>1.4068234596380806E-2</v>
      </c>
      <c r="I247" s="49">
        <v>10919.489646808999</v>
      </c>
      <c r="J247" s="62">
        <f t="shared" si="501"/>
        <v>6.3186962641729703E-3</v>
      </c>
      <c r="K247" s="63">
        <f t="shared" si="518"/>
        <v>33486.404672189303</v>
      </c>
      <c r="L247" s="62">
        <f t="shared" si="513"/>
        <v>2.1828407326602208E-2</v>
      </c>
      <c r="M247" s="63">
        <f t="shared" si="503"/>
        <v>129892.62631096509</v>
      </c>
      <c r="N247" s="62">
        <f t="shared" si="504"/>
        <v>1.0459603485643733E-2</v>
      </c>
      <c r="O247" s="41">
        <v>0</v>
      </c>
      <c r="P247" s="42">
        <v>855.8</v>
      </c>
      <c r="Q247" s="128">
        <f t="shared" ca="1" si="516"/>
        <v>255.55</v>
      </c>
      <c r="R247" s="59">
        <f t="shared" ca="1" si="490"/>
        <v>67.489646808999169</v>
      </c>
      <c r="S247" s="58">
        <v>-44</v>
      </c>
      <c r="T247" s="58">
        <v>0</v>
      </c>
      <c r="U247" s="48">
        <v>19246</v>
      </c>
      <c r="V247" s="120">
        <f t="shared" si="515"/>
        <v>-4.8311328685160464E-2</v>
      </c>
      <c r="W247" s="66">
        <v>16</v>
      </c>
      <c r="X247" s="82">
        <v>19</v>
      </c>
      <c r="Y247" s="66">
        <v>27</v>
      </c>
      <c r="Z247" s="66">
        <v>23</v>
      </c>
      <c r="AA247" s="61" t="s">
        <v>18</v>
      </c>
      <c r="AB247" s="77">
        <f t="shared" si="514"/>
        <v>2004</v>
      </c>
      <c r="AC247" s="84"/>
    </row>
    <row r="248" spans="1:29" ht="15.6" x14ac:dyDescent="0.3">
      <c r="A248" s="61">
        <v>2004</v>
      </c>
      <c r="B248" s="61" t="s">
        <v>14</v>
      </c>
      <c r="C248" s="81">
        <v>10861</v>
      </c>
      <c r="D248" s="62">
        <f t="shared" si="502"/>
        <v>2.3425426859145941E-2</v>
      </c>
      <c r="E248" s="63">
        <f t="shared" si="517"/>
        <v>23488</v>
      </c>
      <c r="F248" s="62">
        <f t="shared" si="500"/>
        <v>3.680553716308689E-2</v>
      </c>
      <c r="G248" s="63">
        <f t="shared" si="510"/>
        <v>131610</v>
      </c>
      <c r="H248" s="62">
        <f t="shared" si="511"/>
        <v>1.7749722189356915E-2</v>
      </c>
      <c r="I248" s="49">
        <v>10528.577264974299</v>
      </c>
      <c r="J248" s="62">
        <f t="shared" si="501"/>
        <v>1.7350097370499012E-2</v>
      </c>
      <c r="K248" s="63">
        <f t="shared" si="518"/>
        <v>22566.915025380302</v>
      </c>
      <c r="L248" s="62">
        <f t="shared" si="513"/>
        <v>2.9506037897097097E-2</v>
      </c>
      <c r="M248" s="63">
        <f t="shared" si="503"/>
        <v>129824.06260575511</v>
      </c>
      <c r="N248" s="62">
        <f t="shared" si="504"/>
        <v>1.2367023084415153E-2</v>
      </c>
      <c r="O248" s="41">
        <v>0</v>
      </c>
      <c r="P248" s="42">
        <v>1034</v>
      </c>
      <c r="Q248" s="128">
        <f t="shared" ca="1" si="516"/>
        <v>255.55</v>
      </c>
      <c r="R248" s="59">
        <f t="shared" ca="1" si="490"/>
        <v>30.577264974299396</v>
      </c>
      <c r="S248" s="58">
        <v>0</v>
      </c>
      <c r="T248" s="58">
        <v>-363</v>
      </c>
      <c r="U248" s="48">
        <v>19977</v>
      </c>
      <c r="V248" s="120">
        <f t="shared" si="515"/>
        <v>-2.1215090641842235E-2</v>
      </c>
      <c r="W248" s="66">
        <v>3</v>
      </c>
      <c r="X248" s="82">
        <v>19</v>
      </c>
      <c r="Y248" s="66">
        <v>31</v>
      </c>
      <c r="Z248" s="66">
        <v>28</v>
      </c>
      <c r="AA248" s="61" t="s">
        <v>14</v>
      </c>
      <c r="AB248" s="77">
        <f t="shared" si="514"/>
        <v>2004</v>
      </c>
      <c r="AC248" s="84" t="s">
        <v>96</v>
      </c>
    </row>
    <row r="249" spans="1:29" ht="15.6" x14ac:dyDescent="0.3">
      <c r="A249" s="61">
        <v>2004</v>
      </c>
      <c r="B249" s="61" t="s">
        <v>11</v>
      </c>
      <c r="C249" s="81">
        <v>12627</v>
      </c>
      <c r="D249" s="62">
        <f t="shared" si="502"/>
        <v>4.8597385772891161E-2</v>
      </c>
      <c r="E249" s="63">
        <f>+C249</f>
        <v>12627</v>
      </c>
      <c r="F249" s="62">
        <f t="shared" si="500"/>
        <v>4.8597385772891161E-2</v>
      </c>
      <c r="G249" s="63">
        <f t="shared" si="510"/>
        <v>131361.4</v>
      </c>
      <c r="H249" s="62">
        <f t="shared" si="511"/>
        <v>2.2366360644918405E-2</v>
      </c>
      <c r="I249" s="49">
        <v>12038.337760406001</v>
      </c>
      <c r="J249" s="62">
        <f t="shared" si="501"/>
        <v>4.0378114603214825E-2</v>
      </c>
      <c r="K249" s="63">
        <f>+I249</f>
        <v>12038.337760406001</v>
      </c>
      <c r="L249" s="62">
        <f t="shared" si="513"/>
        <v>4.0378114603214825E-2</v>
      </c>
      <c r="M249" s="63">
        <f t="shared" si="503"/>
        <v>129644.50608809981</v>
      </c>
      <c r="N249" s="62">
        <f t="shared" si="504"/>
        <v>1.3115880032989366E-2</v>
      </c>
      <c r="O249" s="41">
        <v>0</v>
      </c>
      <c r="P249" s="42">
        <v>1454.6</v>
      </c>
      <c r="Q249" s="128">
        <f t="shared" ca="1" si="516"/>
        <v>255.55</v>
      </c>
      <c r="R249" s="59">
        <f t="shared" ca="1" si="490"/>
        <v>-544.6622395939994</v>
      </c>
      <c r="S249" s="58">
        <v>-44</v>
      </c>
      <c r="T249" s="58">
        <v>0</v>
      </c>
      <c r="U249" s="48">
        <v>22818</v>
      </c>
      <c r="V249" s="120">
        <f t="shared" si="515"/>
        <v>5.9675846375330889E-2</v>
      </c>
      <c r="W249" s="66">
        <v>15</v>
      </c>
      <c r="X249" s="82">
        <v>19</v>
      </c>
      <c r="Y249" s="66">
        <v>-1</v>
      </c>
      <c r="Z249" s="66">
        <v>-20</v>
      </c>
      <c r="AA249" s="61" t="s">
        <v>11</v>
      </c>
      <c r="AB249" s="77">
        <f t="shared" si="514"/>
        <v>2004</v>
      </c>
      <c r="AC249" s="84"/>
    </row>
    <row r="250" spans="1:29" ht="15.6" x14ac:dyDescent="0.3">
      <c r="A250" s="61">
        <v>2003</v>
      </c>
      <c r="B250" s="61" t="s">
        <v>34</v>
      </c>
      <c r="C250" s="81">
        <v>11534</v>
      </c>
      <c r="D250" s="62">
        <f t="shared" si="502"/>
        <v>1.3372225834226637E-2</v>
      </c>
      <c r="E250" s="63">
        <f t="shared" ref="E250:E260" si="519">+E251+C250</f>
        <v>130776.2</v>
      </c>
      <c r="F250" s="62">
        <f t="shared" si="500"/>
        <v>2.6057019295422396E-2</v>
      </c>
      <c r="G250" s="63">
        <f t="shared" si="510"/>
        <v>130776.2</v>
      </c>
      <c r="H250" s="62">
        <f t="shared" si="511"/>
        <v>2.6057019295422514E-2</v>
      </c>
      <c r="I250" s="49">
        <v>11562.27456279</v>
      </c>
      <c r="J250" s="62">
        <f t="shared" si="501"/>
        <v>1.9780786980949053E-2</v>
      </c>
      <c r="K250" s="63">
        <f t="shared" ref="K250:K260" si="520">+K251+I250</f>
        <v>129177.2861659398</v>
      </c>
      <c r="L250" s="62">
        <f t="shared" si="513"/>
        <v>1.0689894969445541E-2</v>
      </c>
      <c r="M250" s="63">
        <f t="shared" si="503"/>
        <v>129177.28616593979</v>
      </c>
      <c r="N250" s="62">
        <f t="shared" si="504"/>
        <v>1.0689894969445427E-2</v>
      </c>
      <c r="O250" s="41">
        <v>0</v>
      </c>
      <c r="P250" s="42">
        <v>1001.5</v>
      </c>
      <c r="Q250" s="128">
        <f t="shared" ca="1" si="516"/>
        <v>255.55</v>
      </c>
      <c r="R250" s="59">
        <f t="shared" ca="1" si="490"/>
        <v>72.274562790000346</v>
      </c>
      <c r="S250" s="58">
        <v>-44</v>
      </c>
      <c r="T250" s="58">
        <v>0</v>
      </c>
      <c r="U250" s="48">
        <v>20771</v>
      </c>
      <c r="V250" s="120">
        <f t="shared" si="515"/>
        <v>-3.7889688249400479E-3</v>
      </c>
      <c r="W250" s="66">
        <v>15</v>
      </c>
      <c r="X250" s="82">
        <v>18</v>
      </c>
      <c r="Y250" s="66">
        <v>30</v>
      </c>
      <c r="Z250" s="66">
        <v>19</v>
      </c>
      <c r="AA250" s="61" t="s">
        <v>34</v>
      </c>
      <c r="AB250" s="77">
        <f t="shared" si="514"/>
        <v>2003</v>
      </c>
      <c r="AC250" s="84"/>
    </row>
    <row r="251" spans="1:29" ht="15.6" x14ac:dyDescent="0.3">
      <c r="A251" s="61">
        <v>2003</v>
      </c>
      <c r="B251" s="61" t="s">
        <v>33</v>
      </c>
      <c r="C251" s="81">
        <v>10123</v>
      </c>
      <c r="D251" s="62">
        <f t="shared" si="502"/>
        <v>-6.6433120394085513E-3</v>
      </c>
      <c r="E251" s="63">
        <f t="shared" si="519"/>
        <v>119242.2</v>
      </c>
      <c r="F251" s="62">
        <f t="shared" si="500"/>
        <v>2.7300852133953234E-2</v>
      </c>
      <c r="G251" s="63">
        <f t="shared" si="510"/>
        <v>130624</v>
      </c>
      <c r="H251" s="62">
        <f t="shared" si="511"/>
        <v>3.0467356516429667E-2</v>
      </c>
      <c r="I251" s="49">
        <v>10185.915071062</v>
      </c>
      <c r="J251" s="62">
        <f t="shared" si="501"/>
        <v>5.9169534921982717E-3</v>
      </c>
      <c r="K251" s="63">
        <f t="shared" si="520"/>
        <v>117615.0116031498</v>
      </c>
      <c r="L251" s="62">
        <f t="shared" si="513"/>
        <v>9.8049470963210671E-3</v>
      </c>
      <c r="M251" s="63">
        <f t="shared" si="503"/>
        <v>128953.0116031498</v>
      </c>
      <c r="N251" s="62">
        <f t="shared" si="504"/>
        <v>1.0476833650559521E-2</v>
      </c>
      <c r="O251" s="41">
        <v>0</v>
      </c>
      <c r="P251" s="42">
        <v>645</v>
      </c>
      <c r="Q251" s="128">
        <f t="shared" ca="1" si="516"/>
        <v>255.55</v>
      </c>
      <c r="R251" s="59">
        <f t="shared" ref="R251:R297" ca="1" si="521">+Q251-S251-T251</f>
        <v>62.915071061999697</v>
      </c>
      <c r="S251" s="58">
        <v>0</v>
      </c>
      <c r="T251" s="58">
        <v>0</v>
      </c>
      <c r="U251" s="48">
        <v>18551</v>
      </c>
      <c r="V251" s="120">
        <f t="shared" si="515"/>
        <v>-1.1298832809252252E-2</v>
      </c>
      <c r="W251" s="66">
        <v>17</v>
      </c>
      <c r="X251" s="82">
        <v>18</v>
      </c>
      <c r="Y251" s="66">
        <v>39</v>
      </c>
      <c r="Z251" s="66">
        <v>32</v>
      </c>
      <c r="AA251" s="61" t="s">
        <v>33</v>
      </c>
      <c r="AB251" s="77">
        <f t="shared" si="514"/>
        <v>2003</v>
      </c>
      <c r="AC251" s="84"/>
    </row>
    <row r="252" spans="1:29" ht="15.6" x14ac:dyDescent="0.3">
      <c r="A252" s="61">
        <v>2003</v>
      </c>
      <c r="B252" s="61" t="s">
        <v>32</v>
      </c>
      <c r="C252" s="81">
        <v>10228</v>
      </c>
      <c r="D252" s="62">
        <f t="shared" si="502"/>
        <v>-2.8953859052224889E-3</v>
      </c>
      <c r="E252" s="63">
        <f t="shared" si="519"/>
        <v>109119.2</v>
      </c>
      <c r="F252" s="62">
        <f t="shared" si="500"/>
        <v>3.0567817563981154E-2</v>
      </c>
      <c r="G252" s="63">
        <f t="shared" si="510"/>
        <v>130691.7</v>
      </c>
      <c r="H252" s="62">
        <f t="shared" si="511"/>
        <v>3.4586843526019817E-2</v>
      </c>
      <c r="I252" s="49">
        <v>10191</v>
      </c>
      <c r="J252" s="62">
        <f t="shared" si="501"/>
        <v>2.6564344746162929E-3</v>
      </c>
      <c r="K252" s="63">
        <f t="shared" si="520"/>
        <v>107429.0965320878</v>
      </c>
      <c r="L252" s="62">
        <f t="shared" si="513"/>
        <v>1.0175148636894338E-2</v>
      </c>
      <c r="M252" s="63">
        <f t="shared" si="503"/>
        <v>128893.0965320878</v>
      </c>
      <c r="N252" s="62">
        <f t="shared" si="504"/>
        <v>1.2379309378070504E-2</v>
      </c>
      <c r="O252" s="41">
        <v>0</v>
      </c>
      <c r="P252" s="42">
        <v>454.9</v>
      </c>
      <c r="Q252" s="128">
        <f t="shared" ca="1" si="516"/>
        <v>255.55</v>
      </c>
      <c r="R252" s="59">
        <f t="shared" ca="1" si="521"/>
        <v>7</v>
      </c>
      <c r="S252" s="58">
        <v>-44</v>
      </c>
      <c r="T252" s="58">
        <v>0</v>
      </c>
      <c r="U252" s="48">
        <v>18148</v>
      </c>
      <c r="V252" s="120">
        <f t="shared" si="515"/>
        <v>-6.3232333660248802E-2</v>
      </c>
      <c r="W252" s="66">
        <v>27</v>
      </c>
      <c r="X252" s="82">
        <v>18</v>
      </c>
      <c r="Y252" s="66">
        <v>61</v>
      </c>
      <c r="Z252" s="66">
        <v>60</v>
      </c>
      <c r="AA252" s="61" t="s">
        <v>32</v>
      </c>
      <c r="AB252" s="77">
        <f t="shared" si="514"/>
        <v>2003</v>
      </c>
      <c r="AC252" s="84"/>
    </row>
    <row r="253" spans="1:29" ht="15.6" x14ac:dyDescent="0.3">
      <c r="A253" s="61">
        <v>2003</v>
      </c>
      <c r="B253" s="61" t="s">
        <v>31</v>
      </c>
      <c r="C253" s="81">
        <v>10331</v>
      </c>
      <c r="D253" s="62">
        <f t="shared" si="502"/>
        <v>-4.5863603954290908E-3</v>
      </c>
      <c r="E253" s="63">
        <f t="shared" si="519"/>
        <v>98891.199999999997</v>
      </c>
      <c r="F253" s="62">
        <f t="shared" si="500"/>
        <v>3.4157421341094091E-2</v>
      </c>
      <c r="G253" s="63">
        <f t="shared" si="510"/>
        <v>130721.4</v>
      </c>
      <c r="H253" s="62">
        <f t="shared" si="511"/>
        <v>3.7117491649674948E-2</v>
      </c>
      <c r="I253" s="49">
        <v>10334.7146808</v>
      </c>
      <c r="J253" s="62">
        <f t="shared" si="501"/>
        <v>1.122452845401172E-2</v>
      </c>
      <c r="K253" s="63">
        <f t="shared" si="520"/>
        <v>97238.096532087802</v>
      </c>
      <c r="L253" s="62">
        <f t="shared" si="513"/>
        <v>1.0969677927365565E-2</v>
      </c>
      <c r="M253" s="63">
        <f t="shared" si="503"/>
        <v>128866.0965320878</v>
      </c>
      <c r="N253" s="62">
        <f t="shared" si="504"/>
        <v>1.359228973310735E-2</v>
      </c>
      <c r="O253" s="41">
        <v>23.5</v>
      </c>
      <c r="P253" s="42">
        <v>59.9</v>
      </c>
      <c r="Q253" s="128">
        <f t="shared" ca="1" si="516"/>
        <v>255.55</v>
      </c>
      <c r="R253" s="59">
        <f t="shared" ca="1" si="521"/>
        <v>47.714680799999769</v>
      </c>
      <c r="S253" s="58">
        <v>-44</v>
      </c>
      <c r="T253" s="58">
        <v>0</v>
      </c>
      <c r="U253" s="48">
        <v>19339</v>
      </c>
      <c r="V253" s="120">
        <f t="shared" si="515"/>
        <v>-0.13549396513187303</v>
      </c>
      <c r="W253" s="66">
        <v>15</v>
      </c>
      <c r="X253" s="82">
        <v>20</v>
      </c>
      <c r="Y253" s="66">
        <v>72</v>
      </c>
      <c r="Z253" s="66">
        <v>67</v>
      </c>
      <c r="AA253" s="61" t="s">
        <v>31</v>
      </c>
      <c r="AB253" s="77">
        <f t="shared" si="514"/>
        <v>2003</v>
      </c>
      <c r="AC253" s="84" t="s">
        <v>96</v>
      </c>
    </row>
    <row r="254" spans="1:29" ht="15.6" x14ac:dyDescent="0.3">
      <c r="A254" s="61">
        <v>2003</v>
      </c>
      <c r="B254" s="61" t="s">
        <v>29</v>
      </c>
      <c r="C254" s="81">
        <v>12627</v>
      </c>
      <c r="D254" s="62">
        <f t="shared" si="502"/>
        <v>2.2818400524896174E-2</v>
      </c>
      <c r="E254" s="63">
        <f t="shared" si="519"/>
        <v>88560.2</v>
      </c>
      <c r="F254" s="62">
        <f t="shared" si="500"/>
        <v>3.8874414490716831E-2</v>
      </c>
      <c r="G254" s="63">
        <f t="shared" si="510"/>
        <v>130769</v>
      </c>
      <c r="H254" s="62">
        <f t="shared" si="511"/>
        <v>4.0479306819221482E-2</v>
      </c>
      <c r="I254" s="49">
        <v>12013.335133500001</v>
      </c>
      <c r="J254" s="62">
        <f t="shared" si="501"/>
        <v>-1.2873037510271104E-2</v>
      </c>
      <c r="K254" s="63">
        <f t="shared" si="520"/>
        <v>86903.381851287806</v>
      </c>
      <c r="L254" s="62">
        <f t="shared" si="513"/>
        <v>1.0939379166476346E-2</v>
      </c>
      <c r="M254" s="63">
        <f t="shared" si="503"/>
        <v>128751.38185128781</v>
      </c>
      <c r="N254" s="62">
        <f t="shared" si="504"/>
        <v>1.38303228574968E-2</v>
      </c>
      <c r="O254" s="41">
        <v>160.30000000000001</v>
      </c>
      <c r="P254" s="42">
        <v>5.6</v>
      </c>
      <c r="Q254" s="128">
        <f t="shared" ca="1" si="516"/>
        <v>255.55</v>
      </c>
      <c r="R254" s="59">
        <f t="shared" ca="1" si="521"/>
        <v>-657.66486649999933</v>
      </c>
      <c r="S254" s="58">
        <v>44</v>
      </c>
      <c r="T254" s="58">
        <v>0</v>
      </c>
      <c r="U254" s="48">
        <v>24685</v>
      </c>
      <c r="V254" s="120">
        <f t="shared" si="515"/>
        <v>-2.615590973646836E-2</v>
      </c>
      <c r="W254" s="66">
        <v>22</v>
      </c>
      <c r="X254" s="82">
        <v>15</v>
      </c>
      <c r="Y254" s="66">
        <v>90</v>
      </c>
      <c r="Z254" s="66">
        <v>71</v>
      </c>
      <c r="AA254" s="61" t="s">
        <v>29</v>
      </c>
      <c r="AB254" s="77">
        <f t="shared" si="514"/>
        <v>2003</v>
      </c>
      <c r="AC254" s="84"/>
    </row>
    <row r="255" spans="1:29" ht="15.6" x14ac:dyDescent="0.3">
      <c r="A255" s="61">
        <v>2003</v>
      </c>
      <c r="B255" s="61" t="s">
        <v>28</v>
      </c>
      <c r="C255" s="81">
        <v>12269</v>
      </c>
      <c r="D255" s="62">
        <f t="shared" si="502"/>
        <v>1.1334130157029221E-2</v>
      </c>
      <c r="E255" s="63">
        <f t="shared" si="519"/>
        <v>75933.2</v>
      </c>
      <c r="F255" s="62">
        <f t="shared" si="500"/>
        <v>4.1593393780606537E-2</v>
      </c>
      <c r="G255" s="63">
        <f t="shared" si="510"/>
        <v>130487.3</v>
      </c>
      <c r="H255" s="62">
        <f t="shared" si="511"/>
        <v>3.9063016347126819E-2</v>
      </c>
      <c r="I255" s="49">
        <v>12036.636166662</v>
      </c>
      <c r="J255" s="62">
        <f t="shared" si="501"/>
        <v>1.4722320575113775E-2</v>
      </c>
      <c r="K255" s="63">
        <f t="shared" si="520"/>
        <v>74890.046717787802</v>
      </c>
      <c r="L255" s="62">
        <f t="shared" si="513"/>
        <v>1.4866541782930655E-2</v>
      </c>
      <c r="M255" s="63">
        <f t="shared" si="503"/>
        <v>128908.0467177878</v>
      </c>
      <c r="N255" s="62">
        <f t="shared" si="504"/>
        <v>1.8697718684609076E-2</v>
      </c>
      <c r="O255" s="41">
        <v>125.9</v>
      </c>
      <c r="P255" s="42">
        <v>1.6</v>
      </c>
      <c r="Q255" s="128">
        <f t="shared" ca="1" si="516"/>
        <v>255.55</v>
      </c>
      <c r="R255" s="59">
        <f t="shared" ca="1" si="521"/>
        <v>-188.3638333380004</v>
      </c>
      <c r="S255" s="58">
        <v>-44</v>
      </c>
      <c r="T255" s="58">
        <v>0</v>
      </c>
      <c r="U255" s="48">
        <v>23981</v>
      </c>
      <c r="V255" s="120">
        <f t="shared" si="515"/>
        <v>-3.224374495560936E-2</v>
      </c>
      <c r="W255" s="66">
        <v>8</v>
      </c>
      <c r="X255" s="82">
        <v>17</v>
      </c>
      <c r="Y255" s="66">
        <v>86</v>
      </c>
      <c r="Z255" s="66">
        <v>68</v>
      </c>
      <c r="AA255" s="61" t="s">
        <v>28</v>
      </c>
      <c r="AB255" s="77">
        <f t="shared" si="514"/>
        <v>2003</v>
      </c>
      <c r="AC255" s="84"/>
    </row>
    <row r="256" spans="1:29" ht="15.6" x14ac:dyDescent="0.3">
      <c r="A256" s="61">
        <v>2003</v>
      </c>
      <c r="B256" s="61" t="s">
        <v>25</v>
      </c>
      <c r="C256" s="81">
        <v>10450</v>
      </c>
      <c r="D256" s="62">
        <f t="shared" si="502"/>
        <v>1.2852075135208519E-2</v>
      </c>
      <c r="E256" s="63">
        <f t="shared" si="519"/>
        <v>63664.2</v>
      </c>
      <c r="F256" s="62">
        <f t="shared" si="500"/>
        <v>4.7634092760348481E-2</v>
      </c>
      <c r="G256" s="63">
        <f t="shared" si="510"/>
        <v>130349.8</v>
      </c>
      <c r="H256" s="62">
        <f t="shared" si="511"/>
        <v>4.7945067817063133E-2</v>
      </c>
      <c r="I256" s="49">
        <v>10513.3452627878</v>
      </c>
      <c r="J256" s="62">
        <f t="shared" si="501"/>
        <v>-4.5123319015434541E-3</v>
      </c>
      <c r="K256" s="63">
        <f t="shared" si="520"/>
        <v>62853.410551125795</v>
      </c>
      <c r="L256" s="62">
        <f t="shared" si="513"/>
        <v>1.4894165298893848E-2</v>
      </c>
      <c r="M256" s="63">
        <f t="shared" si="503"/>
        <v>128733.41055112579</v>
      </c>
      <c r="N256" s="62">
        <f t="shared" si="504"/>
        <v>1.9436411051131183E-2</v>
      </c>
      <c r="O256" s="41">
        <v>45.5</v>
      </c>
      <c r="P256" s="42">
        <v>81.7</v>
      </c>
      <c r="Q256" s="128">
        <f t="shared" ca="1" si="516"/>
        <v>255.55</v>
      </c>
      <c r="R256" s="59">
        <f t="shared" ca="1" si="521"/>
        <v>19.345262787799584</v>
      </c>
      <c r="S256" s="58">
        <v>44</v>
      </c>
      <c r="T256" s="58">
        <v>0</v>
      </c>
      <c r="U256" s="48">
        <v>24494</v>
      </c>
      <c r="V256" s="120">
        <f t="shared" si="515"/>
        <v>6.7137193395198885E-2</v>
      </c>
      <c r="W256" s="66">
        <v>27</v>
      </c>
      <c r="X256" s="82">
        <v>15</v>
      </c>
      <c r="Y256" s="66">
        <v>88</v>
      </c>
      <c r="Z256" s="66">
        <v>71</v>
      </c>
      <c r="AA256" s="61" t="s">
        <v>25</v>
      </c>
      <c r="AB256" s="77">
        <f t="shared" si="514"/>
        <v>2003</v>
      </c>
      <c r="AC256" s="84"/>
    </row>
    <row r="257" spans="1:29" ht="15.6" x14ac:dyDescent="0.3">
      <c r="A257" s="61">
        <v>2003</v>
      </c>
      <c r="B257" s="61" t="s">
        <v>23</v>
      </c>
      <c r="C257" s="81">
        <v>9758</v>
      </c>
      <c r="D257" s="62">
        <f t="shared" si="502"/>
        <v>-1.1157858100706976E-3</v>
      </c>
      <c r="E257" s="63">
        <f t="shared" si="519"/>
        <v>53214.2</v>
      </c>
      <c r="F257" s="62">
        <f t="shared" si="500"/>
        <v>5.4746977826492828E-2</v>
      </c>
      <c r="G257" s="63">
        <f t="shared" si="510"/>
        <v>130217.2</v>
      </c>
      <c r="H257" s="62">
        <f t="shared" si="511"/>
        <v>4.2225361469167423E-2</v>
      </c>
      <c r="I257" s="49">
        <v>9742.4579423930008</v>
      </c>
      <c r="J257" s="62">
        <f t="shared" si="501"/>
        <v>-6.7104909293252144E-4</v>
      </c>
      <c r="K257" s="63">
        <f t="shared" si="520"/>
        <v>52340.065288337995</v>
      </c>
      <c r="L257" s="62">
        <f t="shared" si="513"/>
        <v>1.888388725594696E-2</v>
      </c>
      <c r="M257" s="63">
        <f t="shared" si="503"/>
        <v>128781.065288338</v>
      </c>
      <c r="N257" s="62">
        <f t="shared" si="504"/>
        <v>1.944243252197107E-2</v>
      </c>
      <c r="O257" s="41">
        <v>0</v>
      </c>
      <c r="P257" s="42">
        <v>319.10000000000002</v>
      </c>
      <c r="Q257" s="128">
        <f t="shared" ca="1" si="516"/>
        <v>255.55</v>
      </c>
      <c r="R257" s="59">
        <f t="shared" ca="1" si="521"/>
        <v>28.457942393000849</v>
      </c>
      <c r="S257" s="58">
        <v>-44</v>
      </c>
      <c r="T257" s="58">
        <v>0</v>
      </c>
      <c r="U257" s="48">
        <v>16783</v>
      </c>
      <c r="V257" s="120">
        <f t="shared" si="515"/>
        <v>-8.2244217203477882E-2</v>
      </c>
      <c r="W257" s="66">
        <v>20</v>
      </c>
      <c r="X257" s="82">
        <v>15</v>
      </c>
      <c r="Y257" s="66">
        <v>79</v>
      </c>
      <c r="Z257" s="66">
        <v>42</v>
      </c>
      <c r="AA257" s="61" t="s">
        <v>23</v>
      </c>
      <c r="AB257" s="77">
        <f t="shared" si="514"/>
        <v>2003</v>
      </c>
      <c r="AC257" s="84"/>
    </row>
    <row r="258" spans="1:29" ht="15.6" x14ac:dyDescent="0.3">
      <c r="A258" s="61">
        <v>2003</v>
      </c>
      <c r="B258" s="61" t="s">
        <v>20</v>
      </c>
      <c r="C258" s="81">
        <v>9954</v>
      </c>
      <c r="D258" s="62">
        <f t="shared" si="502"/>
        <v>4.1496641345972793E-2</v>
      </c>
      <c r="E258" s="63">
        <f t="shared" si="519"/>
        <v>43456.2</v>
      </c>
      <c r="F258" s="62">
        <f t="shared" si="500"/>
        <v>6.8160813308687618E-2</v>
      </c>
      <c r="G258" s="63">
        <f t="shared" ref="G258:G286" si="522">SUM(C258:C269)</f>
        <v>130228.09999999999</v>
      </c>
      <c r="H258" s="62">
        <f>+(G258-G270)/G270</f>
        <v>4.1902317532424245E-2</v>
      </c>
      <c r="I258" s="49">
        <f>9782.542818781+44</f>
        <v>9826.5428187809994</v>
      </c>
      <c r="J258" s="62">
        <f t="shared" si="501"/>
        <v>2.4986212452383371E-2</v>
      </c>
      <c r="K258" s="63">
        <f t="shared" si="520"/>
        <v>42597.607345944998</v>
      </c>
      <c r="L258" s="62">
        <f>+(K258-K270)/K270</f>
        <v>2.3464293167992072E-2</v>
      </c>
      <c r="M258" s="63">
        <f t="shared" si="503"/>
        <v>128787.607345945</v>
      </c>
      <c r="N258" s="62">
        <f t="shared" si="504"/>
        <v>1.9034414283244434E-2</v>
      </c>
      <c r="O258" s="41">
        <v>0</v>
      </c>
      <c r="P258" s="42">
        <v>635</v>
      </c>
      <c r="Q258" s="128">
        <f t="shared" ca="1" si="516"/>
        <v>255.55</v>
      </c>
      <c r="R258" s="59">
        <f t="shared" ca="1" si="521"/>
        <v>-83.457181219000631</v>
      </c>
      <c r="S258" s="58">
        <v>-44</v>
      </c>
      <c r="T258" s="58">
        <v>0</v>
      </c>
      <c r="U258" s="48">
        <v>18126</v>
      </c>
      <c r="V258" s="120">
        <f t="shared" si="515"/>
        <v>-1.7560975609756099E-2</v>
      </c>
      <c r="W258" s="66">
        <v>1</v>
      </c>
      <c r="X258" s="82">
        <v>19</v>
      </c>
      <c r="Y258" s="66">
        <v>33</v>
      </c>
      <c r="Z258" s="66">
        <v>29</v>
      </c>
      <c r="AA258" s="61" t="s">
        <v>20</v>
      </c>
      <c r="AB258" s="77">
        <f t="shared" si="514"/>
        <v>2003</v>
      </c>
      <c r="AC258" s="84"/>
    </row>
    <row r="259" spans="1:29" ht="15.6" x14ac:dyDescent="0.3">
      <c r="A259" s="61">
        <v>2003</v>
      </c>
      <c r="B259" s="61" t="s">
        <v>18</v>
      </c>
      <c r="C259" s="81">
        <v>10848</v>
      </c>
      <c r="D259" s="62">
        <f t="shared" si="502"/>
        <v>5.0023230602446886E-2</v>
      </c>
      <c r="E259" s="63">
        <f t="shared" si="519"/>
        <v>33502.199999999997</v>
      </c>
      <c r="F259" s="62">
        <f t="shared" ref="F259:F285" si="523">+(E259-E271)/E271</f>
        <v>7.6348238438851301E-2</v>
      </c>
      <c r="G259" s="63">
        <f t="shared" si="522"/>
        <v>129831.49999999999</v>
      </c>
      <c r="H259" s="62">
        <f>+(G259-G271)/G271</f>
        <v>3.9827420916604038E-2</v>
      </c>
      <c r="I259" s="49">
        <v>10850.925941599</v>
      </c>
      <c r="J259" s="62">
        <f t="shared" ref="J259:J285" si="524">+(I259-I271)/I271</f>
        <v>2.9401948733421876E-2</v>
      </c>
      <c r="K259" s="63">
        <f t="shared" si="520"/>
        <v>32771.064527164002</v>
      </c>
      <c r="L259" s="62">
        <f t="shared" ref="L259:L285" si="525">+(K259-K271)/K271</f>
        <v>2.3008819603046838E-2</v>
      </c>
      <c r="M259" s="63">
        <f t="shared" si="503"/>
        <v>128548.06452716401</v>
      </c>
      <c r="N259" s="62">
        <f t="shared" si="504"/>
        <v>1.8008968807228801E-2</v>
      </c>
      <c r="O259" s="41">
        <v>0</v>
      </c>
      <c r="P259" s="42">
        <v>913.5</v>
      </c>
      <c r="Q259" s="128">
        <f t="shared" ca="1" si="516"/>
        <v>255.55</v>
      </c>
      <c r="R259" s="59">
        <f t="shared" ca="1" si="521"/>
        <v>-41.074058401000002</v>
      </c>
      <c r="S259" s="58">
        <v>44</v>
      </c>
      <c r="T259" s="58">
        <v>0</v>
      </c>
      <c r="U259" s="48">
        <v>20223</v>
      </c>
      <c r="V259" s="120">
        <f t="shared" si="515"/>
        <v>0.10345392044524472</v>
      </c>
      <c r="W259" s="66">
        <v>3</v>
      </c>
      <c r="X259" s="82">
        <v>19</v>
      </c>
      <c r="Y259" s="66">
        <v>12</v>
      </c>
      <c r="Z259" s="66">
        <v>-11</v>
      </c>
      <c r="AA259" s="61" t="s">
        <v>18</v>
      </c>
      <c r="AB259" s="77">
        <f t="shared" si="514"/>
        <v>2003</v>
      </c>
      <c r="AC259" s="84"/>
    </row>
    <row r="260" spans="1:29" ht="15.6" x14ac:dyDescent="0.3">
      <c r="A260" s="61">
        <v>2003</v>
      </c>
      <c r="B260" s="61" t="s">
        <v>14</v>
      </c>
      <c r="C260" s="81">
        <v>10612.4</v>
      </c>
      <c r="D260" s="62">
        <f t="shared" ref="D260:D285" si="526">+(C260-C272)/C272</f>
        <v>8.4524746303128201E-2</v>
      </c>
      <c r="E260" s="63">
        <f t="shared" si="519"/>
        <v>22654.199999999997</v>
      </c>
      <c r="F260" s="62">
        <f t="shared" si="523"/>
        <v>8.9427062795148671E-2</v>
      </c>
      <c r="G260" s="63">
        <f t="shared" si="522"/>
        <v>129314.69999999997</v>
      </c>
      <c r="H260" s="62">
        <f>+(G260-G272)/G272</f>
        <v>3.2479897673950577E-2</v>
      </c>
      <c r="I260" s="49">
        <v>10349.020747319</v>
      </c>
      <c r="J260" s="62">
        <f t="shared" si="524"/>
        <v>2.6994219243723361E-2</v>
      </c>
      <c r="K260" s="63">
        <f t="shared" si="520"/>
        <v>21920.138585565001</v>
      </c>
      <c r="L260" s="62">
        <f t="shared" si="525"/>
        <v>1.9873381359745059E-2</v>
      </c>
      <c r="M260" s="63">
        <f t="shared" ref="M260:M286" si="527">SUM(I260:I271)</f>
        <v>128238.138585565</v>
      </c>
      <c r="N260" s="62">
        <f t="shared" ref="N260:N274" si="528">+(M260-M272)/M272</f>
        <v>1.5265130120853459E-2</v>
      </c>
      <c r="O260" s="41">
        <v>0</v>
      </c>
      <c r="P260" s="42">
        <v>1158.2</v>
      </c>
      <c r="Q260" s="128">
        <f t="shared" ca="1" si="516"/>
        <v>255.55</v>
      </c>
      <c r="R260" s="59">
        <f t="shared" ca="1" si="521"/>
        <v>-263.37925268099934</v>
      </c>
      <c r="S260" s="58">
        <v>0</v>
      </c>
      <c r="T260" s="58">
        <v>0</v>
      </c>
      <c r="U260" s="48">
        <v>20410</v>
      </c>
      <c r="V260" s="120">
        <f t="shared" si="515"/>
        <v>5.9709241952232608E-2</v>
      </c>
      <c r="W260" s="66">
        <v>13</v>
      </c>
      <c r="X260" s="66">
        <v>19</v>
      </c>
      <c r="Y260" s="66">
        <v>13</v>
      </c>
      <c r="Z260" s="66">
        <v>-6</v>
      </c>
      <c r="AA260" s="61" t="s">
        <v>14</v>
      </c>
      <c r="AB260" s="77">
        <f t="shared" si="514"/>
        <v>2003</v>
      </c>
      <c r="AC260" s="85"/>
    </row>
    <row r="261" spans="1:29" ht="15.6" x14ac:dyDescent="0.3">
      <c r="A261" s="61">
        <v>2003</v>
      </c>
      <c r="B261" s="61" t="s">
        <v>11</v>
      </c>
      <c r="C261" s="81">
        <v>12041.8</v>
      </c>
      <c r="D261" s="62">
        <f t="shared" si="526"/>
        <v>9.3784345962050278E-2</v>
      </c>
      <c r="E261" s="63">
        <f>+C261</f>
        <v>12041.8</v>
      </c>
      <c r="F261" s="62">
        <f t="shared" si="523"/>
        <v>9.3784345962050278E-2</v>
      </c>
      <c r="G261" s="63">
        <f t="shared" si="522"/>
        <v>128487.59999999998</v>
      </c>
      <c r="H261" s="62">
        <f>+(G261-G273)/G273</f>
        <v>2.3647340570461479E-2</v>
      </c>
      <c r="I261" s="49">
        <v>11571.117838246</v>
      </c>
      <c r="J261" s="62">
        <f t="shared" si="524"/>
        <v>1.3587757379642629E-2</v>
      </c>
      <c r="K261" s="63">
        <f>+I261</f>
        <v>11571.117838246</v>
      </c>
      <c r="L261" s="62">
        <f t="shared" si="525"/>
        <v>1.3587757379642629E-2</v>
      </c>
      <c r="M261" s="63">
        <f t="shared" si="527"/>
        <v>127966.11783824599</v>
      </c>
      <c r="N261" s="62">
        <f t="shared" si="528"/>
        <v>1.2927088237008472E-2</v>
      </c>
      <c r="O261" s="41">
        <v>0</v>
      </c>
      <c r="P261" s="42">
        <v>1374.2</v>
      </c>
      <c r="Q261" s="128">
        <f t="shared" ca="1" si="516"/>
        <v>255.55</v>
      </c>
      <c r="R261" s="59">
        <f t="shared" ca="1" si="521"/>
        <v>-382.68216175399903</v>
      </c>
      <c r="S261" s="58">
        <v>-88</v>
      </c>
      <c r="T261" s="58">
        <v>0</v>
      </c>
      <c r="U261" s="48">
        <v>21533</v>
      </c>
      <c r="V261" s="120">
        <f t="shared" si="515"/>
        <v>0.11912062782599657</v>
      </c>
      <c r="W261" s="66">
        <v>22</v>
      </c>
      <c r="X261" s="66">
        <v>19</v>
      </c>
      <c r="Y261" s="66">
        <v>9</v>
      </c>
      <c r="Z261" s="66">
        <v>-12</v>
      </c>
      <c r="AA261" s="61" t="s">
        <v>11</v>
      </c>
      <c r="AB261" s="77">
        <f t="shared" si="514"/>
        <v>2003</v>
      </c>
      <c r="AC261" s="85"/>
    </row>
    <row r="262" spans="1:29" ht="15.6" x14ac:dyDescent="0.3">
      <c r="A262" s="61">
        <v>2002</v>
      </c>
      <c r="B262" s="61" t="s">
        <v>34</v>
      </c>
      <c r="C262" s="81">
        <v>11381.8</v>
      </c>
      <c r="D262" s="62">
        <f t="shared" si="526"/>
        <v>6.4854143667084446E-2</v>
      </c>
      <c r="E262" s="63">
        <f t="shared" ref="E262:E272" si="529">+E263+C262</f>
        <v>127455.1</v>
      </c>
      <c r="F262" s="62">
        <f t="shared" si="523"/>
        <v>1.1738715933076323E-2</v>
      </c>
      <c r="G262" s="63">
        <f t="shared" si="522"/>
        <v>127455.09999999999</v>
      </c>
      <c r="H262" s="62">
        <f t="shared" ref="H262:H274" si="530">+(G262-G274)/G274</f>
        <v>1.1738715933076325E-2</v>
      </c>
      <c r="I262" s="49">
        <v>11338</v>
      </c>
      <c r="J262" s="62">
        <f t="shared" si="524"/>
        <v>1.7499775643902E-2</v>
      </c>
      <c r="K262" s="63">
        <f t="shared" ref="K262:K272" si="531">+K263+I262</f>
        <v>127811</v>
      </c>
      <c r="L262" s="62">
        <f t="shared" si="525"/>
        <v>1.1835396941005098E-2</v>
      </c>
      <c r="M262" s="63">
        <f t="shared" si="527"/>
        <v>127811</v>
      </c>
      <c r="N262" s="62">
        <f t="shared" si="528"/>
        <v>1.1835396941005098E-2</v>
      </c>
      <c r="O262" s="41">
        <v>0</v>
      </c>
      <c r="P262" s="42">
        <v>1079.2</v>
      </c>
      <c r="Q262" s="128">
        <f t="shared" ca="1" si="516"/>
        <v>255.55</v>
      </c>
      <c r="R262" s="59">
        <f t="shared" ca="1" si="521"/>
        <v>-43.799999999999272</v>
      </c>
      <c r="S262" s="58">
        <v>0</v>
      </c>
      <c r="T262" s="58">
        <v>0</v>
      </c>
      <c r="U262" s="48">
        <v>20850</v>
      </c>
      <c r="V262" s="120">
        <f t="shared" si="515"/>
        <v>4.9214975845410631E-2</v>
      </c>
      <c r="W262" s="66">
        <v>9</v>
      </c>
      <c r="X262" s="66">
        <v>18</v>
      </c>
      <c r="Y262" s="66">
        <v>18</v>
      </c>
      <c r="Z262" s="66">
        <v>-5</v>
      </c>
      <c r="AA262" s="61" t="s">
        <v>34</v>
      </c>
      <c r="AB262" s="77">
        <f t="shared" si="514"/>
        <v>2002</v>
      </c>
      <c r="AC262" s="85"/>
    </row>
    <row r="263" spans="1:29" ht="15.6" x14ac:dyDescent="0.3">
      <c r="A263" s="61">
        <v>2002</v>
      </c>
      <c r="B263" s="61" t="s">
        <v>33</v>
      </c>
      <c r="C263" s="81">
        <v>10190.700000000001</v>
      </c>
      <c r="D263" s="62">
        <f t="shared" si="526"/>
        <v>4.5049941546854926E-2</v>
      </c>
      <c r="E263" s="63">
        <f t="shared" si="529"/>
        <v>116073.3</v>
      </c>
      <c r="F263" s="62">
        <f t="shared" si="523"/>
        <v>6.8142568548076321E-3</v>
      </c>
      <c r="G263" s="63">
        <f t="shared" si="522"/>
        <v>126761.9</v>
      </c>
      <c r="H263" s="62">
        <f t="shared" si="530"/>
        <v>-7.6856740612047671E-4</v>
      </c>
      <c r="I263" s="49">
        <v>10126</v>
      </c>
      <c r="J263" s="62">
        <f t="shared" si="524"/>
        <v>3.042637631016587E-2</v>
      </c>
      <c r="K263" s="63">
        <f t="shared" si="531"/>
        <v>116473</v>
      </c>
      <c r="L263" s="62">
        <f t="shared" si="525"/>
        <v>1.1287367699026682E-2</v>
      </c>
      <c r="M263" s="63">
        <f t="shared" si="527"/>
        <v>127616</v>
      </c>
      <c r="N263" s="62">
        <f t="shared" si="528"/>
        <v>8.9976122329575112E-3</v>
      </c>
      <c r="O263" s="41">
        <v>0</v>
      </c>
      <c r="P263" s="42">
        <v>748.3</v>
      </c>
      <c r="Q263" s="128">
        <f t="shared" ca="1" si="516"/>
        <v>255.55</v>
      </c>
      <c r="R263" s="59">
        <f t="shared" ca="1" si="521"/>
        <v>-20.700000000000728</v>
      </c>
      <c r="S263" s="58">
        <v>-44</v>
      </c>
      <c r="T263" s="58">
        <v>0</v>
      </c>
      <c r="U263" s="48">
        <v>18763</v>
      </c>
      <c r="V263" s="120">
        <f t="shared" si="515"/>
        <v>3.5714285714285712E-2</v>
      </c>
      <c r="W263" s="66">
        <v>27</v>
      </c>
      <c r="X263" s="66">
        <v>18</v>
      </c>
      <c r="Y263" s="66">
        <v>28</v>
      </c>
      <c r="Z263" s="66">
        <v>18</v>
      </c>
      <c r="AA263" s="61" t="s">
        <v>33</v>
      </c>
      <c r="AB263" s="77">
        <f t="shared" ref="AB263:AB297" si="532">A263</f>
        <v>2002</v>
      </c>
      <c r="AC263" s="85"/>
    </row>
    <row r="264" spans="1:29" ht="15.6" x14ac:dyDescent="0.3">
      <c r="A264" s="61">
        <v>2002</v>
      </c>
      <c r="B264" s="61" t="s">
        <v>32</v>
      </c>
      <c r="C264" s="81">
        <v>10257.700000000001</v>
      </c>
      <c r="D264" s="62">
        <f t="shared" si="526"/>
        <v>2.8021366793277314E-2</v>
      </c>
      <c r="E264" s="63">
        <f t="shared" si="529"/>
        <v>105882.6</v>
      </c>
      <c r="F264" s="62">
        <f t="shared" si="523"/>
        <v>3.2813354267678791E-3</v>
      </c>
      <c r="G264" s="63">
        <f t="shared" si="522"/>
        <v>126322.6</v>
      </c>
      <c r="H264" s="62">
        <f t="shared" si="530"/>
        <v>-6.5752480954899412E-3</v>
      </c>
      <c r="I264" s="49">
        <v>10164</v>
      </c>
      <c r="J264" s="62">
        <f t="shared" si="524"/>
        <v>1.7926890335503255E-2</v>
      </c>
      <c r="K264" s="63">
        <f t="shared" si="531"/>
        <v>106347</v>
      </c>
      <c r="L264" s="62">
        <f t="shared" si="525"/>
        <v>9.502021908757808E-3</v>
      </c>
      <c r="M264" s="63">
        <f t="shared" si="527"/>
        <v>127317</v>
      </c>
      <c r="N264" s="62">
        <f t="shared" si="528"/>
        <v>5.3299853129293601E-3</v>
      </c>
      <c r="O264" s="41">
        <v>6.9</v>
      </c>
      <c r="P264" s="42">
        <v>481.6</v>
      </c>
      <c r="Q264" s="128">
        <f t="shared" ca="1" si="516"/>
        <v>255.55</v>
      </c>
      <c r="R264" s="59">
        <f t="shared" ca="1" si="521"/>
        <v>-49.700000000000728</v>
      </c>
      <c r="S264" s="58">
        <v>-44</v>
      </c>
      <c r="T264" s="58">
        <v>0</v>
      </c>
      <c r="U264" s="48">
        <v>19373</v>
      </c>
      <c r="V264" s="120">
        <f t="shared" si="515"/>
        <v>0.12333294677026557</v>
      </c>
      <c r="W264" s="66">
        <v>2</v>
      </c>
      <c r="X264" s="66">
        <v>20</v>
      </c>
      <c r="Y264" s="66">
        <v>76</v>
      </c>
      <c r="Z264" s="66">
        <v>66</v>
      </c>
      <c r="AA264" s="61" t="s">
        <v>32</v>
      </c>
      <c r="AB264" s="77">
        <f t="shared" si="532"/>
        <v>2002</v>
      </c>
      <c r="AC264" s="85"/>
    </row>
    <row r="265" spans="1:29" ht="15.6" x14ac:dyDescent="0.3">
      <c r="A265" s="61">
        <v>2002</v>
      </c>
      <c r="B265" s="61" t="s">
        <v>31</v>
      </c>
      <c r="C265" s="81">
        <v>10378.6</v>
      </c>
      <c r="D265" s="62">
        <f t="shared" si="526"/>
        <v>3.6088289025765941E-2</v>
      </c>
      <c r="E265" s="63">
        <f t="shared" si="529"/>
        <v>95624.900000000009</v>
      </c>
      <c r="F265" s="62">
        <f t="shared" si="523"/>
        <v>6.9800393896088083E-4</v>
      </c>
      <c r="G265" s="63">
        <f t="shared" si="522"/>
        <v>126043.00000000001</v>
      </c>
      <c r="H265" s="62">
        <f t="shared" si="530"/>
        <v>-8.8582561070065617E-3</v>
      </c>
      <c r="I265" s="49">
        <v>10220</v>
      </c>
      <c r="J265" s="62">
        <f t="shared" si="524"/>
        <v>1.4190731368462836E-2</v>
      </c>
      <c r="K265" s="63">
        <f t="shared" si="531"/>
        <v>96183</v>
      </c>
      <c r="L265" s="62">
        <f t="shared" si="525"/>
        <v>8.6198760499575297E-3</v>
      </c>
      <c r="M265" s="63">
        <f t="shared" si="527"/>
        <v>127138</v>
      </c>
      <c r="N265" s="62">
        <f t="shared" si="528"/>
        <v>3.6550226958752714E-3</v>
      </c>
      <c r="O265" s="41">
        <v>58.6</v>
      </c>
      <c r="P265" s="42">
        <v>38</v>
      </c>
      <c r="Q265" s="128">
        <f t="shared" ca="1" si="516"/>
        <v>255.55</v>
      </c>
      <c r="R265" s="59">
        <f t="shared" ca="1" si="521"/>
        <v>-158.60000000000036</v>
      </c>
      <c r="S265" s="58">
        <v>0</v>
      </c>
      <c r="T265" s="58">
        <v>0</v>
      </c>
      <c r="U265" s="48">
        <v>22370</v>
      </c>
      <c r="V265" s="120">
        <f t="shared" si="515"/>
        <v>8.6238710303972024E-2</v>
      </c>
      <c r="W265" s="66">
        <v>9</v>
      </c>
      <c r="X265" s="66">
        <v>17</v>
      </c>
      <c r="Y265" s="66">
        <v>83</v>
      </c>
      <c r="Z265" s="66">
        <v>66</v>
      </c>
      <c r="AA265" s="61" t="s">
        <v>31</v>
      </c>
      <c r="AB265" s="77">
        <f t="shared" si="532"/>
        <v>2002</v>
      </c>
      <c r="AC265" s="85"/>
    </row>
    <row r="266" spans="1:29" ht="15.6" x14ac:dyDescent="0.3">
      <c r="A266" s="61">
        <v>2002</v>
      </c>
      <c r="B266" s="61" t="s">
        <v>29</v>
      </c>
      <c r="C266" s="81">
        <v>12345.3</v>
      </c>
      <c r="D266" s="62">
        <f t="shared" si="526"/>
        <v>8.1499326283123816E-3</v>
      </c>
      <c r="E266" s="63">
        <f t="shared" si="529"/>
        <v>85246.3</v>
      </c>
      <c r="F266" s="62">
        <f t="shared" si="523"/>
        <v>-3.4462965755641252E-3</v>
      </c>
      <c r="G266" s="63">
        <f t="shared" si="522"/>
        <v>125681.50000000001</v>
      </c>
      <c r="H266" s="62">
        <f t="shared" si="530"/>
        <v>-1.2095553932823296E-2</v>
      </c>
      <c r="I266" s="49">
        <v>12170</v>
      </c>
      <c r="J266" s="62">
        <f t="shared" si="524"/>
        <v>3.8661773491508067E-2</v>
      </c>
      <c r="K266" s="63">
        <f t="shared" si="531"/>
        <v>85963</v>
      </c>
      <c r="L266" s="62">
        <f t="shared" si="525"/>
        <v>7.9616340696965441E-3</v>
      </c>
      <c r="M266" s="63">
        <f t="shared" si="527"/>
        <v>126995</v>
      </c>
      <c r="N266" s="62">
        <f t="shared" si="528"/>
        <v>2.7794666898288893E-3</v>
      </c>
      <c r="O266" s="41">
        <v>122.9</v>
      </c>
      <c r="P266" s="42">
        <v>12.2</v>
      </c>
      <c r="Q266" s="128">
        <f t="shared" ca="1" si="516"/>
        <v>255.55</v>
      </c>
      <c r="R266" s="59">
        <f t="shared" ca="1" si="521"/>
        <v>-175.29999999999927</v>
      </c>
      <c r="S266" s="58">
        <v>0</v>
      </c>
      <c r="T266" s="58">
        <v>0</v>
      </c>
      <c r="U266" s="48">
        <v>25348</v>
      </c>
      <c r="V266" s="120">
        <f t="shared" si="515"/>
        <v>1.5260143389273841E-2</v>
      </c>
      <c r="W266" s="66">
        <v>14</v>
      </c>
      <c r="X266" s="66">
        <v>15</v>
      </c>
      <c r="Y266" s="66">
        <v>93</v>
      </c>
      <c r="Z266" s="66">
        <v>65</v>
      </c>
      <c r="AA266" s="61" t="s">
        <v>29</v>
      </c>
      <c r="AB266" s="77">
        <f t="shared" si="532"/>
        <v>2002</v>
      </c>
      <c r="AC266" s="85"/>
    </row>
    <row r="267" spans="1:29" ht="15.6" x14ac:dyDescent="0.3">
      <c r="A267" s="61">
        <v>2002</v>
      </c>
      <c r="B267" s="61" t="s">
        <v>28</v>
      </c>
      <c r="C267" s="81">
        <v>12131.5</v>
      </c>
      <c r="D267" s="62">
        <f t="shared" si="526"/>
        <v>0.10932799312356554</v>
      </c>
      <c r="E267" s="63">
        <f t="shared" si="529"/>
        <v>72901</v>
      </c>
      <c r="F267" s="62">
        <f t="shared" si="523"/>
        <v>-5.3836792385899192E-3</v>
      </c>
      <c r="G267" s="63">
        <f t="shared" si="522"/>
        <v>125581.70000000003</v>
      </c>
      <c r="H267" s="62">
        <f t="shared" si="530"/>
        <v>-4.4875931248895959E-3</v>
      </c>
      <c r="I267" s="49">
        <v>11862</v>
      </c>
      <c r="J267" s="62">
        <f t="shared" si="524"/>
        <v>2.2674368480041382E-2</v>
      </c>
      <c r="K267" s="63">
        <f t="shared" si="531"/>
        <v>73793</v>
      </c>
      <c r="L267" s="62">
        <f t="shared" si="525"/>
        <v>3.0720295784794813E-3</v>
      </c>
      <c r="M267" s="63">
        <f t="shared" si="527"/>
        <v>126542</v>
      </c>
      <c r="N267" s="62">
        <f t="shared" si="528"/>
        <v>4.9019607843137254E-4</v>
      </c>
      <c r="O267" s="41">
        <v>134</v>
      </c>
      <c r="P267" s="42">
        <v>2.8</v>
      </c>
      <c r="Q267" s="128">
        <f t="shared" ca="1" si="516"/>
        <v>255.55</v>
      </c>
      <c r="R267" s="59">
        <f t="shared" ca="1" si="521"/>
        <v>-225.5</v>
      </c>
      <c r="S267" s="58">
        <v>-44</v>
      </c>
      <c r="T267" s="58">
        <v>0</v>
      </c>
      <c r="U267" s="48">
        <v>24780</v>
      </c>
      <c r="V267" s="120">
        <f t="shared" si="515"/>
        <v>3.4569138276553106E-2</v>
      </c>
      <c r="W267" s="66">
        <v>3</v>
      </c>
      <c r="X267" s="66">
        <v>15</v>
      </c>
      <c r="Y267" s="66">
        <v>93</v>
      </c>
      <c r="Z267" s="66">
        <v>72</v>
      </c>
      <c r="AA267" s="61" t="s">
        <v>28</v>
      </c>
      <c r="AB267" s="77">
        <f t="shared" si="532"/>
        <v>2002</v>
      </c>
      <c r="AC267" s="85"/>
    </row>
    <row r="268" spans="1:29" ht="15.6" x14ac:dyDescent="0.3">
      <c r="A268" s="61">
        <v>2002</v>
      </c>
      <c r="B268" s="61" t="s">
        <v>25</v>
      </c>
      <c r="C268" s="81">
        <v>10317.4</v>
      </c>
      <c r="D268" s="62">
        <f t="shared" si="526"/>
        <v>-5.1081598116400527E-2</v>
      </c>
      <c r="E268" s="63">
        <f t="shared" si="529"/>
        <v>60769.5</v>
      </c>
      <c r="F268" s="62">
        <f t="shared" si="523"/>
        <v>-2.5500443395333802E-2</v>
      </c>
      <c r="G268" s="63">
        <f t="shared" si="522"/>
        <v>124386.1</v>
      </c>
      <c r="H268" s="62">
        <f t="shared" si="530"/>
        <v>-1.1922597249914445E-2</v>
      </c>
      <c r="I268" s="49">
        <v>10561</v>
      </c>
      <c r="J268" s="62">
        <f t="shared" si="524"/>
        <v>-4.3367587442255115E-3</v>
      </c>
      <c r="K268" s="63">
        <f t="shared" si="531"/>
        <v>61931</v>
      </c>
      <c r="L268" s="62">
        <f t="shared" si="525"/>
        <v>-5.9708236509166022E-4</v>
      </c>
      <c r="M268" s="63">
        <f t="shared" si="527"/>
        <v>126279</v>
      </c>
      <c r="N268" s="62">
        <f t="shared" si="528"/>
        <v>-1.1864366561469284E-3</v>
      </c>
      <c r="O268" s="41">
        <v>39.200000000000003</v>
      </c>
      <c r="P268" s="42">
        <v>85.5</v>
      </c>
      <c r="Q268" s="128">
        <f t="shared" ca="1" si="516"/>
        <v>255.55</v>
      </c>
      <c r="R268" s="59">
        <f t="shared" ca="1" si="521"/>
        <v>155.60000000000036</v>
      </c>
      <c r="S268" s="58">
        <v>88</v>
      </c>
      <c r="T268" s="58">
        <v>0</v>
      </c>
      <c r="U268" s="48">
        <v>22953</v>
      </c>
      <c r="V268" s="120">
        <f t="shared" si="515"/>
        <v>2.6612398246712587E-2</v>
      </c>
      <c r="W268" s="66">
        <v>27</v>
      </c>
      <c r="X268" s="66">
        <v>16</v>
      </c>
      <c r="Y268" s="66">
        <v>88</v>
      </c>
      <c r="Z268" s="66">
        <v>67</v>
      </c>
      <c r="AA268" s="61" t="s">
        <v>25</v>
      </c>
      <c r="AB268" s="77">
        <f t="shared" si="532"/>
        <v>2002</v>
      </c>
      <c r="AC268" s="85"/>
    </row>
    <row r="269" spans="1:29" ht="15.6" x14ac:dyDescent="0.3">
      <c r="A269" s="61">
        <v>2002</v>
      </c>
      <c r="B269" s="61" t="s">
        <v>23</v>
      </c>
      <c r="C269" s="81">
        <v>9768.9</v>
      </c>
      <c r="D269" s="62">
        <f t="shared" si="526"/>
        <v>-5.0111528707184414E-3</v>
      </c>
      <c r="E269" s="63">
        <f t="shared" si="529"/>
        <v>50452.1</v>
      </c>
      <c r="F269" s="62">
        <f t="shared" si="523"/>
        <v>-2.0098316270740768E-2</v>
      </c>
      <c r="G269" s="63">
        <f t="shared" si="522"/>
        <v>124941.50000000001</v>
      </c>
      <c r="H269" s="62">
        <f t="shared" si="530"/>
        <v>-3.8390087942400592E-3</v>
      </c>
      <c r="I269" s="49">
        <v>9749</v>
      </c>
      <c r="J269" s="62">
        <f t="shared" si="524"/>
        <v>-5.812767693249031E-3</v>
      </c>
      <c r="K269" s="63">
        <f t="shared" si="531"/>
        <v>51370</v>
      </c>
      <c r="L269" s="62">
        <f t="shared" si="525"/>
        <v>1.7523023305620995E-4</v>
      </c>
      <c r="M269" s="63">
        <f t="shared" si="527"/>
        <v>126325</v>
      </c>
      <c r="N269" s="62">
        <f t="shared" si="528"/>
        <v>1.1888250445809391E-3</v>
      </c>
      <c r="O269" s="41">
        <v>5</v>
      </c>
      <c r="P269" s="42">
        <v>296.89999999999998</v>
      </c>
      <c r="Q269" s="128">
        <f t="shared" ca="1" si="516"/>
        <v>255.55</v>
      </c>
      <c r="R269" s="59">
        <f t="shared" ca="1" si="521"/>
        <v>68.100000000000364</v>
      </c>
      <c r="S269" s="58">
        <v>-88</v>
      </c>
      <c r="T269" s="58">
        <v>0</v>
      </c>
      <c r="U269" s="48">
        <v>18287</v>
      </c>
      <c r="V269" s="120">
        <f t="shared" si="515"/>
        <v>-3.2638595006347866E-2</v>
      </c>
      <c r="W269" s="66">
        <v>31</v>
      </c>
      <c r="X269" s="66">
        <v>15</v>
      </c>
      <c r="Y269" s="66">
        <v>78</v>
      </c>
      <c r="Z269" s="66">
        <v>65</v>
      </c>
      <c r="AA269" s="61" t="s">
        <v>23</v>
      </c>
      <c r="AB269" s="77">
        <f t="shared" si="532"/>
        <v>2002</v>
      </c>
      <c r="AC269" s="85"/>
    </row>
    <row r="270" spans="1:29" ht="15.6" x14ac:dyDescent="0.3">
      <c r="A270" s="61">
        <v>2002</v>
      </c>
      <c r="B270" s="61" t="s">
        <v>20</v>
      </c>
      <c r="C270" s="81">
        <v>9557.4</v>
      </c>
      <c r="D270" s="62">
        <f t="shared" si="526"/>
        <v>1.4004710675409001E-2</v>
      </c>
      <c r="E270" s="63">
        <f t="shared" si="529"/>
        <v>40683.199999999997</v>
      </c>
      <c r="F270" s="62">
        <f t="shared" si="523"/>
        <v>-2.3653188956725555E-2</v>
      </c>
      <c r="G270" s="63">
        <f t="shared" si="522"/>
        <v>124990.70000000001</v>
      </c>
      <c r="H270" s="62">
        <f t="shared" si="530"/>
        <v>-2.3968202025683276E-3</v>
      </c>
      <c r="I270" s="49">
        <v>9587</v>
      </c>
      <c r="J270" s="62">
        <f t="shared" si="524"/>
        <v>1.1393606920561241E-2</v>
      </c>
      <c r="K270" s="63">
        <f t="shared" si="531"/>
        <v>41621</v>
      </c>
      <c r="L270" s="62">
        <f t="shared" si="525"/>
        <v>1.588256527493683E-3</v>
      </c>
      <c r="M270" s="63">
        <f t="shared" si="527"/>
        <v>126382</v>
      </c>
      <c r="N270" s="62">
        <f t="shared" si="528"/>
        <v>3.0635893202958825E-3</v>
      </c>
      <c r="O270" s="41">
        <v>1.8</v>
      </c>
      <c r="P270" s="42">
        <v>490.8</v>
      </c>
      <c r="Q270" s="128">
        <f t="shared" ca="1" si="516"/>
        <v>255.55</v>
      </c>
      <c r="R270" s="59">
        <f t="shared" ca="1" si="521"/>
        <v>117.60000000000036</v>
      </c>
      <c r="S270" s="58">
        <v>-88</v>
      </c>
      <c r="T270" s="58">
        <v>0</v>
      </c>
      <c r="U270" s="48">
        <v>18450</v>
      </c>
      <c r="V270" s="120">
        <f t="shared" si="515"/>
        <v>9.4695621217515125E-2</v>
      </c>
      <c r="W270" s="66">
        <v>17</v>
      </c>
      <c r="X270" s="66">
        <v>15</v>
      </c>
      <c r="Y270" s="66">
        <v>88</v>
      </c>
      <c r="Z270" s="66">
        <v>53</v>
      </c>
      <c r="AA270" s="61" t="s">
        <v>20</v>
      </c>
      <c r="AB270" s="77">
        <f t="shared" si="532"/>
        <v>2002</v>
      </c>
      <c r="AC270" s="85"/>
    </row>
    <row r="271" spans="1:29" ht="15.6" x14ac:dyDescent="0.3">
      <c r="A271" s="61">
        <v>2002</v>
      </c>
      <c r="B271" s="61" t="s">
        <v>18</v>
      </c>
      <c r="C271" s="81">
        <v>10331.200000000001</v>
      </c>
      <c r="D271" s="62">
        <f t="shared" si="526"/>
        <v>-3.6196731099335772E-2</v>
      </c>
      <c r="E271" s="63">
        <f t="shared" si="529"/>
        <v>31125.8</v>
      </c>
      <c r="F271" s="62">
        <f t="shared" si="523"/>
        <v>-3.4661357052916321E-2</v>
      </c>
      <c r="G271" s="63">
        <f t="shared" si="522"/>
        <v>124858.7</v>
      </c>
      <c r="H271" s="62">
        <f t="shared" si="530"/>
        <v>-2.8638215326478077E-3</v>
      </c>
      <c r="I271" s="49">
        <f>10497+44</f>
        <v>10541</v>
      </c>
      <c r="J271" s="62">
        <f t="shared" si="524"/>
        <v>-3.403611610097381E-3</v>
      </c>
      <c r="K271" s="63">
        <f t="shared" si="531"/>
        <v>32034</v>
      </c>
      <c r="L271" s="62">
        <f t="shared" si="525"/>
        <v>-1.3093901982790871E-3</v>
      </c>
      <c r="M271" s="63">
        <f t="shared" si="527"/>
        <v>126274</v>
      </c>
      <c r="N271" s="62">
        <f t="shared" si="528"/>
        <v>2.6918648509151547E-3</v>
      </c>
      <c r="O271" s="41">
        <v>0</v>
      </c>
      <c r="P271" s="42">
        <v>842.3</v>
      </c>
      <c r="Q271" s="128">
        <f t="shared" ca="1" si="516"/>
        <v>255.55</v>
      </c>
      <c r="R271" s="59">
        <f t="shared" ca="1" si="521"/>
        <v>121.79999999999927</v>
      </c>
      <c r="S271" s="58">
        <v>88</v>
      </c>
      <c r="T271" s="58">
        <v>0</v>
      </c>
      <c r="U271" s="48">
        <v>18327</v>
      </c>
      <c r="V271" s="120">
        <f t="shared" si="515"/>
        <v>-1.5841477821931051E-2</v>
      </c>
      <c r="W271" s="66">
        <v>5</v>
      </c>
      <c r="X271" s="66">
        <v>19</v>
      </c>
      <c r="Y271" s="66">
        <v>29</v>
      </c>
      <c r="Z271" s="66">
        <v>3</v>
      </c>
      <c r="AA271" s="61" t="s">
        <v>18</v>
      </c>
      <c r="AB271" s="77">
        <f t="shared" si="532"/>
        <v>2002</v>
      </c>
      <c r="AC271" s="84" t="s">
        <v>95</v>
      </c>
    </row>
    <row r="272" spans="1:29" ht="15.6" x14ac:dyDescent="0.3">
      <c r="A272" s="61">
        <v>2002</v>
      </c>
      <c r="B272" s="61" t="s">
        <v>14</v>
      </c>
      <c r="C272" s="81">
        <v>9785.2999999999993</v>
      </c>
      <c r="D272" s="62">
        <f t="shared" si="526"/>
        <v>-2.7112746072777961E-2</v>
      </c>
      <c r="E272" s="63">
        <f t="shared" si="529"/>
        <v>20794.599999999999</v>
      </c>
      <c r="F272" s="62">
        <f t="shared" si="523"/>
        <v>-3.389673019206299E-2</v>
      </c>
      <c r="G272" s="63">
        <f t="shared" si="522"/>
        <v>125246.69999999998</v>
      </c>
      <c r="H272" s="62">
        <f t="shared" si="530"/>
        <v>4.8990621497299906E-3</v>
      </c>
      <c r="I272" s="49">
        <v>10077</v>
      </c>
      <c r="J272" s="62">
        <f t="shared" si="524"/>
        <v>-2.2772277227722771E-3</v>
      </c>
      <c r="K272" s="63">
        <f t="shared" si="531"/>
        <v>21493</v>
      </c>
      <c r="L272" s="62">
        <f t="shared" si="525"/>
        <v>-2.7908274803479231E-4</v>
      </c>
      <c r="M272" s="63">
        <f t="shared" si="527"/>
        <v>126310</v>
      </c>
      <c r="N272" s="62">
        <f t="shared" si="528"/>
        <v>4.1897553723476144E-3</v>
      </c>
      <c r="O272" s="41">
        <v>0</v>
      </c>
      <c r="P272" s="42">
        <v>884.7</v>
      </c>
      <c r="Q272" s="128">
        <f t="shared" ca="1" si="516"/>
        <v>255.55</v>
      </c>
      <c r="R272" s="59">
        <f t="shared" ca="1" si="521"/>
        <v>291.70000000000073</v>
      </c>
      <c r="S272" s="58">
        <v>0</v>
      </c>
      <c r="T272" s="58">
        <v>0</v>
      </c>
      <c r="U272" s="48">
        <v>19260</v>
      </c>
      <c r="V272" s="120">
        <f t="shared" si="515"/>
        <v>-5.0111070930412768E-3</v>
      </c>
      <c r="W272" s="66">
        <v>11</v>
      </c>
      <c r="X272" s="66">
        <v>19</v>
      </c>
      <c r="Y272" s="66">
        <v>21</v>
      </c>
      <c r="Z272" s="66">
        <v>3</v>
      </c>
      <c r="AA272" s="61" t="s">
        <v>14</v>
      </c>
      <c r="AB272" s="77">
        <f t="shared" si="532"/>
        <v>2002</v>
      </c>
      <c r="AC272" s="85"/>
    </row>
    <row r="273" spans="1:29" ht="15.6" x14ac:dyDescent="0.3">
      <c r="A273" s="61">
        <v>2002</v>
      </c>
      <c r="B273" s="61" t="s">
        <v>11</v>
      </c>
      <c r="C273" s="81">
        <v>11009.3</v>
      </c>
      <c r="D273" s="62">
        <f t="shared" si="526"/>
        <v>-3.98475519352533E-2</v>
      </c>
      <c r="E273" s="63">
        <f>+C273</f>
        <v>11009.3</v>
      </c>
      <c r="F273" s="62">
        <f t="shared" si="523"/>
        <v>-3.98475519352533E-2</v>
      </c>
      <c r="G273" s="63">
        <f t="shared" si="522"/>
        <v>125519.4</v>
      </c>
      <c r="H273" s="62">
        <f t="shared" si="530"/>
        <v>5.27467387682905E-3</v>
      </c>
      <c r="I273" s="49">
        <v>11416</v>
      </c>
      <c r="J273" s="62">
        <f t="shared" si="524"/>
        <v>1.491358891130801E-3</v>
      </c>
      <c r="K273" s="63">
        <f>+I273</f>
        <v>11416</v>
      </c>
      <c r="L273" s="62">
        <f t="shared" si="525"/>
        <v>1.491358891130801E-3</v>
      </c>
      <c r="M273" s="63">
        <f t="shared" si="527"/>
        <v>126333</v>
      </c>
      <c r="N273" s="62">
        <f t="shared" si="528"/>
        <v>4.6681405372735515E-3</v>
      </c>
      <c r="O273" s="41">
        <v>0</v>
      </c>
      <c r="P273" s="42">
        <v>979</v>
      </c>
      <c r="Q273" s="128">
        <f t="shared" ca="1" si="516"/>
        <v>255.55</v>
      </c>
      <c r="R273" s="59">
        <f t="shared" ca="1" si="521"/>
        <v>494.70000000000073</v>
      </c>
      <c r="S273" s="58">
        <v>-88</v>
      </c>
      <c r="T273" s="58">
        <v>0</v>
      </c>
      <c r="U273" s="48">
        <v>19241</v>
      </c>
      <c r="V273" s="120">
        <f t="shared" si="515"/>
        <v>-2.9849241163717039E-2</v>
      </c>
      <c r="W273" s="66">
        <v>2</v>
      </c>
      <c r="X273" s="66">
        <v>18</v>
      </c>
      <c r="Y273" s="66">
        <v>32</v>
      </c>
      <c r="Z273" s="66">
        <v>16</v>
      </c>
      <c r="AA273" s="61" t="s">
        <v>11</v>
      </c>
      <c r="AB273" s="77">
        <f t="shared" si="532"/>
        <v>2002</v>
      </c>
      <c r="AC273" s="85"/>
    </row>
    <row r="274" spans="1:29" ht="15.6" x14ac:dyDescent="0.3">
      <c r="A274" s="61">
        <v>2001</v>
      </c>
      <c r="B274" s="61" t="s">
        <v>34</v>
      </c>
      <c r="C274" s="81">
        <v>10688.6</v>
      </c>
      <c r="D274" s="62">
        <f t="shared" si="526"/>
        <v>-7.6315493834095277E-2</v>
      </c>
      <c r="E274" s="63">
        <f t="shared" ref="E274:E284" si="533">+E275+C274</f>
        <v>125976.3</v>
      </c>
      <c r="F274" s="62">
        <f t="shared" si="523"/>
        <v>8.7408625716362421E-3</v>
      </c>
      <c r="G274" s="63">
        <f t="shared" si="522"/>
        <v>125976.29999999999</v>
      </c>
      <c r="H274" s="62">
        <f t="shared" si="530"/>
        <v>8.7408625716358899E-3</v>
      </c>
      <c r="I274" s="49">
        <v>11143</v>
      </c>
      <c r="J274" s="62">
        <f t="shared" si="524"/>
        <v>-1.4329942503317117E-2</v>
      </c>
      <c r="K274" s="63">
        <f t="shared" ref="K274:K284" si="534">+K275+I274</f>
        <v>126316</v>
      </c>
      <c r="L274" s="62">
        <f t="shared" si="525"/>
        <v>4.676762534996182E-3</v>
      </c>
      <c r="M274" s="63">
        <f t="shared" si="527"/>
        <v>126316</v>
      </c>
      <c r="N274" s="62">
        <f t="shared" si="528"/>
        <v>4.676762534996182E-3</v>
      </c>
      <c r="O274" s="41">
        <v>0</v>
      </c>
      <c r="P274" s="42">
        <v>861.5</v>
      </c>
      <c r="Q274" s="128">
        <f t="shared" ca="1" si="516"/>
        <v>255.55</v>
      </c>
      <c r="R274" s="59">
        <f t="shared" ca="1" si="521"/>
        <v>410.39999999999964</v>
      </c>
      <c r="S274" s="58">
        <v>44</v>
      </c>
      <c r="T274" s="58">
        <v>0</v>
      </c>
      <c r="U274" s="48">
        <v>19872</v>
      </c>
      <c r="V274" s="120">
        <f t="shared" si="515"/>
        <v>-1.0752688172043012E-2</v>
      </c>
      <c r="W274" s="66">
        <v>17</v>
      </c>
      <c r="X274" s="66">
        <v>18</v>
      </c>
      <c r="Y274" s="66">
        <v>33</v>
      </c>
      <c r="Z274" s="66">
        <v>32</v>
      </c>
      <c r="AA274" s="61" t="s">
        <v>34</v>
      </c>
      <c r="AB274" s="77">
        <f t="shared" si="532"/>
        <v>2001</v>
      </c>
      <c r="AC274" s="85"/>
    </row>
    <row r="275" spans="1:29" ht="15.6" x14ac:dyDescent="0.3">
      <c r="A275" s="61">
        <v>2001</v>
      </c>
      <c r="B275" s="61" t="s">
        <v>33</v>
      </c>
      <c r="C275" s="81">
        <v>9751.4</v>
      </c>
      <c r="D275" s="62">
        <f t="shared" si="526"/>
        <v>-2.9779020366740731E-2</v>
      </c>
      <c r="E275" s="63">
        <f t="shared" si="533"/>
        <v>115287.7</v>
      </c>
      <c r="F275" s="62">
        <f t="shared" si="523"/>
        <v>1.7426950129288007E-2</v>
      </c>
      <c r="G275" s="63">
        <f t="shared" si="522"/>
        <v>126859.4</v>
      </c>
      <c r="H275" s="64" t="s">
        <v>60</v>
      </c>
      <c r="I275" s="49">
        <v>9827</v>
      </c>
      <c r="J275" s="62">
        <f t="shared" si="524"/>
        <v>-1.641477329596637E-2</v>
      </c>
      <c r="K275" s="63">
        <f t="shared" si="534"/>
        <v>115173</v>
      </c>
      <c r="L275" s="62">
        <f t="shared" si="525"/>
        <v>6.5546262552109279E-3</v>
      </c>
      <c r="M275" s="63">
        <f t="shared" si="527"/>
        <v>126478</v>
      </c>
      <c r="N275" s="64" t="s">
        <v>60</v>
      </c>
      <c r="O275" s="41">
        <v>0</v>
      </c>
      <c r="P275" s="42">
        <v>577.9</v>
      </c>
      <c r="Q275" s="128">
        <f t="shared" ca="1" si="516"/>
        <v>255.55</v>
      </c>
      <c r="R275" s="59">
        <f t="shared" ca="1" si="521"/>
        <v>163.60000000000036</v>
      </c>
      <c r="S275" s="58">
        <v>-88</v>
      </c>
      <c r="T275" s="58">
        <v>0</v>
      </c>
      <c r="U275" s="48">
        <v>18116</v>
      </c>
      <c r="V275" s="120">
        <f t="shared" si="515"/>
        <v>-2.8215856667739514E-2</v>
      </c>
      <c r="W275" s="66">
        <v>29</v>
      </c>
      <c r="X275" s="66">
        <v>18</v>
      </c>
      <c r="Y275" s="66">
        <v>41</v>
      </c>
      <c r="Z275" s="66">
        <v>41</v>
      </c>
      <c r="AA275" s="61" t="s">
        <v>33</v>
      </c>
      <c r="AB275" s="77">
        <f t="shared" si="532"/>
        <v>2001</v>
      </c>
      <c r="AC275" s="85"/>
    </row>
    <row r="276" spans="1:29" ht="15.6" x14ac:dyDescent="0.3">
      <c r="A276" s="61">
        <v>2001</v>
      </c>
      <c r="B276" s="61" t="s">
        <v>32</v>
      </c>
      <c r="C276" s="81">
        <v>9978.1</v>
      </c>
      <c r="D276" s="62">
        <f t="shared" si="526"/>
        <v>-1.0812001321466101E-3</v>
      </c>
      <c r="E276" s="63">
        <f t="shared" si="533"/>
        <v>105536.3</v>
      </c>
      <c r="F276" s="62">
        <f t="shared" si="523"/>
        <v>2.2021589679873631E-2</v>
      </c>
      <c r="G276" s="63">
        <f t="shared" si="522"/>
        <v>127158.69999999998</v>
      </c>
      <c r="H276" s="64" t="s">
        <v>60</v>
      </c>
      <c r="I276" s="49">
        <v>9985</v>
      </c>
      <c r="J276" s="62">
        <f t="shared" si="524"/>
        <v>-3.29407067278898E-3</v>
      </c>
      <c r="K276" s="63">
        <f t="shared" si="534"/>
        <v>105346</v>
      </c>
      <c r="L276" s="62">
        <f t="shared" si="525"/>
        <v>8.7521066339819216E-3</v>
      </c>
      <c r="M276" s="63">
        <f t="shared" si="527"/>
        <v>126642</v>
      </c>
      <c r="N276" s="64" t="s">
        <v>60</v>
      </c>
      <c r="O276" s="41">
        <v>0</v>
      </c>
      <c r="P276" s="42">
        <v>360.5</v>
      </c>
      <c r="Q276" s="128">
        <f t="shared" ca="1" si="516"/>
        <v>255.55</v>
      </c>
      <c r="R276" s="59">
        <f t="shared" ca="1" si="521"/>
        <v>50.899999999999636</v>
      </c>
      <c r="S276" s="58">
        <v>-44</v>
      </c>
      <c r="T276" s="58">
        <v>0</v>
      </c>
      <c r="U276" s="48">
        <v>17246</v>
      </c>
      <c r="V276" s="120">
        <f t="shared" si="515"/>
        <v>-4.3005382609178182E-2</v>
      </c>
      <c r="W276" s="66">
        <v>29</v>
      </c>
      <c r="X276" s="66">
        <v>18</v>
      </c>
      <c r="Y276" s="66">
        <v>53</v>
      </c>
      <c r="Z276" s="66">
        <v>27</v>
      </c>
      <c r="AA276" s="61" t="s">
        <v>32</v>
      </c>
      <c r="AB276" s="77">
        <f t="shared" si="532"/>
        <v>2001</v>
      </c>
      <c r="AC276" s="85"/>
    </row>
    <row r="277" spans="1:29" ht="15.6" x14ac:dyDescent="0.3">
      <c r="A277" s="61">
        <v>2001</v>
      </c>
      <c r="B277" s="61" t="s">
        <v>31</v>
      </c>
      <c r="C277" s="81">
        <v>10017.1</v>
      </c>
      <c r="D277" s="62">
        <f t="shared" si="526"/>
        <v>-5.0457394292751489E-3</v>
      </c>
      <c r="E277" s="63">
        <f t="shared" si="533"/>
        <v>95558.2</v>
      </c>
      <c r="F277" s="62">
        <f t="shared" si="523"/>
        <v>2.4495729757894567E-2</v>
      </c>
      <c r="G277" s="63">
        <f t="shared" si="522"/>
        <v>127169.49999999999</v>
      </c>
      <c r="H277" s="64" t="s">
        <v>60</v>
      </c>
      <c r="I277" s="49">
        <v>10077</v>
      </c>
      <c r="J277" s="62">
        <f t="shared" si="524"/>
        <v>3.1856645097063214E-3</v>
      </c>
      <c r="K277" s="63">
        <f t="shared" si="534"/>
        <v>95361</v>
      </c>
      <c r="L277" s="62">
        <f t="shared" si="525"/>
        <v>1.0030292117694409E-2</v>
      </c>
      <c r="M277" s="63">
        <f t="shared" si="527"/>
        <v>126675</v>
      </c>
      <c r="N277" s="64" t="s">
        <v>60</v>
      </c>
      <c r="O277" s="41">
        <v>27.3</v>
      </c>
      <c r="P277" s="42">
        <v>97.8</v>
      </c>
      <c r="Q277" s="128">
        <f t="shared" ca="1" si="516"/>
        <v>255.55</v>
      </c>
      <c r="R277" s="59">
        <f t="shared" ca="1" si="521"/>
        <v>15.899999999999636</v>
      </c>
      <c r="S277" s="58">
        <v>44</v>
      </c>
      <c r="T277" s="58">
        <v>0</v>
      </c>
      <c r="U277" s="48">
        <v>20594</v>
      </c>
      <c r="V277" s="120">
        <f t="shared" si="515"/>
        <v>-3.6267490289671953E-2</v>
      </c>
      <c r="W277" s="66">
        <v>10</v>
      </c>
      <c r="X277" s="66">
        <v>15</v>
      </c>
      <c r="Y277" s="66">
        <v>83</v>
      </c>
      <c r="Z277" s="66">
        <v>67</v>
      </c>
      <c r="AA277" s="61" t="s">
        <v>31</v>
      </c>
      <c r="AB277" s="77">
        <f t="shared" si="532"/>
        <v>2001</v>
      </c>
      <c r="AC277" s="85"/>
    </row>
    <row r="278" spans="1:29" ht="15.6" x14ac:dyDescent="0.3">
      <c r="A278" s="61">
        <v>2001</v>
      </c>
      <c r="B278" s="61" t="s">
        <v>29</v>
      </c>
      <c r="C278" s="81">
        <v>12245.5</v>
      </c>
      <c r="D278" s="62">
        <f t="shared" si="526"/>
        <v>9.5990333840508368E-2</v>
      </c>
      <c r="E278" s="63">
        <f t="shared" si="533"/>
        <v>85541.099999999991</v>
      </c>
      <c r="F278" s="62">
        <f t="shared" si="523"/>
        <v>2.8070259778500115E-2</v>
      </c>
      <c r="G278" s="63">
        <f t="shared" si="522"/>
        <v>127220.29999999997</v>
      </c>
      <c r="H278" s="64" t="s">
        <v>60</v>
      </c>
      <c r="I278" s="49">
        <v>11717</v>
      </c>
      <c r="J278" s="62">
        <f t="shared" si="524"/>
        <v>1.4107668339968842E-2</v>
      </c>
      <c r="K278" s="63">
        <f t="shared" si="534"/>
        <v>85284</v>
      </c>
      <c r="L278" s="62">
        <f t="shared" si="525"/>
        <v>1.0845215659780251E-2</v>
      </c>
      <c r="M278" s="63">
        <f t="shared" si="527"/>
        <v>126643</v>
      </c>
      <c r="N278" s="64" t="s">
        <v>60</v>
      </c>
      <c r="O278" s="41">
        <v>152.80000000000001</v>
      </c>
      <c r="P278" s="42">
        <v>0</v>
      </c>
      <c r="Q278" s="128">
        <f t="shared" ca="1" si="516"/>
        <v>255.55</v>
      </c>
      <c r="R278" s="59">
        <f t="shared" ca="1" si="521"/>
        <v>-484.5</v>
      </c>
      <c r="S278" s="58">
        <v>-44</v>
      </c>
      <c r="T278" s="58">
        <v>0</v>
      </c>
      <c r="U278" s="48">
        <v>24967</v>
      </c>
      <c r="V278" s="120">
        <f t="shared" si="515"/>
        <v>0.14864740522635259</v>
      </c>
      <c r="W278" s="66">
        <v>9</v>
      </c>
      <c r="X278" s="66">
        <v>15</v>
      </c>
      <c r="Y278" s="66">
        <v>95</v>
      </c>
      <c r="Z278" s="66">
        <v>67</v>
      </c>
      <c r="AA278" s="61" t="s">
        <v>29</v>
      </c>
      <c r="AB278" s="77">
        <f t="shared" si="532"/>
        <v>2001</v>
      </c>
      <c r="AC278" s="85"/>
    </row>
    <row r="279" spans="1:29" ht="15.6" x14ac:dyDescent="0.3">
      <c r="A279" s="61">
        <v>2001</v>
      </c>
      <c r="B279" s="61" t="s">
        <v>28</v>
      </c>
      <c r="C279" s="81">
        <v>10935.9</v>
      </c>
      <c r="D279" s="62">
        <f t="shared" si="526"/>
        <v>2.4430684490074964E-2</v>
      </c>
      <c r="E279" s="63">
        <f t="shared" si="533"/>
        <v>73295.599999999991</v>
      </c>
      <c r="F279" s="62">
        <f t="shared" si="523"/>
        <v>1.7535140388019177E-2</v>
      </c>
      <c r="G279" s="63">
        <f t="shared" si="522"/>
        <v>126147.79999999997</v>
      </c>
      <c r="H279" s="64" t="s">
        <v>60</v>
      </c>
      <c r="I279" s="49">
        <v>11599</v>
      </c>
      <c r="J279" s="62">
        <f t="shared" si="524"/>
        <v>4.4163491513682027E-3</v>
      </c>
      <c r="K279" s="63">
        <f t="shared" si="534"/>
        <v>73567</v>
      </c>
      <c r="L279" s="62">
        <f t="shared" si="525"/>
        <v>1.0327542401977615E-2</v>
      </c>
      <c r="M279" s="63">
        <f t="shared" si="527"/>
        <v>126480</v>
      </c>
      <c r="N279" s="64" t="s">
        <v>60</v>
      </c>
      <c r="O279" s="41">
        <v>59.2</v>
      </c>
      <c r="P279" s="42">
        <v>9.1</v>
      </c>
      <c r="Q279" s="128">
        <f t="shared" ca="1" si="516"/>
        <v>255.55</v>
      </c>
      <c r="R279" s="59">
        <f t="shared" ca="1" si="521"/>
        <v>663.10000000000036</v>
      </c>
      <c r="S279" s="58">
        <v>0</v>
      </c>
      <c r="T279" s="58">
        <v>0</v>
      </c>
      <c r="U279" s="48">
        <v>23952</v>
      </c>
      <c r="V279" s="120">
        <f t="shared" si="515"/>
        <v>0.18386714116251482</v>
      </c>
      <c r="W279" s="66">
        <v>25</v>
      </c>
      <c r="X279" s="66">
        <v>15</v>
      </c>
      <c r="Y279" s="66">
        <v>91</v>
      </c>
      <c r="Z279" s="66">
        <v>64</v>
      </c>
      <c r="AA279" s="61" t="s">
        <v>28</v>
      </c>
      <c r="AB279" s="77">
        <f t="shared" si="532"/>
        <v>2001</v>
      </c>
      <c r="AC279" s="85"/>
    </row>
    <row r="280" spans="1:29" ht="15.6" x14ac:dyDescent="0.3">
      <c r="A280" s="61">
        <v>2001</v>
      </c>
      <c r="B280" s="61" t="s">
        <v>25</v>
      </c>
      <c r="C280" s="81">
        <v>10872.8</v>
      </c>
      <c r="D280" s="62">
        <f t="shared" si="526"/>
        <v>4.4577665052647764E-2</v>
      </c>
      <c r="E280" s="63">
        <f t="shared" si="533"/>
        <v>62359.7</v>
      </c>
      <c r="F280" s="62">
        <f t="shared" si="523"/>
        <v>1.633543794228574E-2</v>
      </c>
      <c r="G280" s="63">
        <f t="shared" si="522"/>
        <v>125886.99999999999</v>
      </c>
      <c r="H280" s="64" t="s">
        <v>60</v>
      </c>
      <c r="I280" s="49">
        <v>10607</v>
      </c>
      <c r="J280" s="62">
        <f t="shared" si="524"/>
        <v>2.4533951511639139E-2</v>
      </c>
      <c r="K280" s="63">
        <f t="shared" si="534"/>
        <v>61968</v>
      </c>
      <c r="L280" s="62">
        <f t="shared" si="525"/>
        <v>1.144172229748478E-2</v>
      </c>
      <c r="M280" s="63">
        <f t="shared" si="527"/>
        <v>126429</v>
      </c>
      <c r="N280" s="64" t="s">
        <v>60</v>
      </c>
      <c r="O280" s="41">
        <v>80.3</v>
      </c>
      <c r="P280" s="42">
        <v>27.9</v>
      </c>
      <c r="Q280" s="128">
        <f t="shared" ca="1" si="516"/>
        <v>255.55</v>
      </c>
      <c r="R280" s="59">
        <f t="shared" ca="1" si="521"/>
        <v>-309.79999999999927</v>
      </c>
      <c r="S280" s="58">
        <v>44</v>
      </c>
      <c r="T280" s="58">
        <v>0</v>
      </c>
      <c r="U280" s="48">
        <v>22358</v>
      </c>
      <c r="V280" s="120">
        <f t="shared" si="515"/>
        <v>2.0028285961950817E-2</v>
      </c>
      <c r="W280" s="66">
        <v>27</v>
      </c>
      <c r="X280" s="66">
        <v>17</v>
      </c>
      <c r="Y280" s="66">
        <v>88</v>
      </c>
      <c r="Z280" s="66">
        <v>62</v>
      </c>
      <c r="AA280" s="61" t="s">
        <v>25</v>
      </c>
      <c r="AB280" s="77">
        <f t="shared" si="532"/>
        <v>2001</v>
      </c>
      <c r="AC280" s="85"/>
    </row>
    <row r="281" spans="1:29" ht="15.6" x14ac:dyDescent="0.3">
      <c r="A281" s="61">
        <v>2001</v>
      </c>
      <c r="B281" s="61" t="s">
        <v>23</v>
      </c>
      <c r="C281" s="81">
        <v>9818.1</v>
      </c>
      <c r="D281" s="62">
        <f t="shared" si="526"/>
        <v>1.3627775885031126E-2</v>
      </c>
      <c r="E281" s="63">
        <f t="shared" si="533"/>
        <v>51486.9</v>
      </c>
      <c r="F281" s="62">
        <f t="shared" si="523"/>
        <v>1.0565550378224386E-2</v>
      </c>
      <c r="G281" s="63">
        <f t="shared" si="522"/>
        <v>125422.99999999999</v>
      </c>
      <c r="H281" s="64" t="s">
        <v>60</v>
      </c>
      <c r="I281" s="49">
        <v>9806</v>
      </c>
      <c r="J281" s="62">
        <f t="shared" si="524"/>
        <v>1.8593539004882101E-2</v>
      </c>
      <c r="K281" s="63">
        <f t="shared" si="534"/>
        <v>51361</v>
      </c>
      <c r="L281" s="62">
        <f t="shared" si="525"/>
        <v>8.7795105471972345E-3</v>
      </c>
      <c r="M281" s="63">
        <f t="shared" si="527"/>
        <v>126175</v>
      </c>
      <c r="N281" s="64" t="s">
        <v>60</v>
      </c>
      <c r="O281" s="41">
        <v>3.9</v>
      </c>
      <c r="P281" s="42">
        <v>230</v>
      </c>
      <c r="Q281" s="128">
        <f t="shared" ca="1" si="516"/>
        <v>255.55</v>
      </c>
      <c r="R281" s="59">
        <f t="shared" ca="1" si="521"/>
        <v>75.899999999999636</v>
      </c>
      <c r="S281" s="58">
        <v>-88</v>
      </c>
      <c r="T281" s="58">
        <v>0</v>
      </c>
      <c r="U281" s="48">
        <v>18904</v>
      </c>
      <c r="V281" s="120">
        <f t="shared" si="515"/>
        <v>-1.2679628064243449E-3</v>
      </c>
      <c r="W281" s="66">
        <v>4</v>
      </c>
      <c r="X281" s="66">
        <v>15</v>
      </c>
      <c r="Y281" s="66">
        <v>86</v>
      </c>
      <c r="Z281" s="66">
        <v>56</v>
      </c>
      <c r="AA281" s="61" t="s">
        <v>23</v>
      </c>
      <c r="AB281" s="77">
        <f t="shared" si="532"/>
        <v>2001</v>
      </c>
      <c r="AC281" s="85"/>
    </row>
    <row r="282" spans="1:29" ht="15.6" x14ac:dyDescent="0.3">
      <c r="A282" s="61">
        <v>2001</v>
      </c>
      <c r="B282" s="61" t="s">
        <v>20</v>
      </c>
      <c r="C282" s="81">
        <v>9425.4</v>
      </c>
      <c r="D282" s="62">
        <f t="shared" si="526"/>
        <v>7.8809200466224225E-3</v>
      </c>
      <c r="E282" s="63">
        <f t="shared" si="533"/>
        <v>41668.800000000003</v>
      </c>
      <c r="F282" s="62">
        <f t="shared" si="523"/>
        <v>9.846713117237272E-3</v>
      </c>
      <c r="G282" s="63">
        <f t="shared" si="522"/>
        <v>125291</v>
      </c>
      <c r="H282" s="64" t="s">
        <v>60</v>
      </c>
      <c r="I282" s="49">
        <f>9435+44</f>
        <v>9479</v>
      </c>
      <c r="J282" s="62">
        <f t="shared" si="524"/>
        <v>6.4769590146527929E-3</v>
      </c>
      <c r="K282" s="63">
        <f t="shared" si="534"/>
        <v>41555</v>
      </c>
      <c r="L282" s="62">
        <f t="shared" si="525"/>
        <v>6.4911473345120744E-3</v>
      </c>
      <c r="M282" s="63">
        <f t="shared" si="527"/>
        <v>125996</v>
      </c>
      <c r="N282" s="64" t="s">
        <v>60</v>
      </c>
      <c r="O282" s="41">
        <v>0</v>
      </c>
      <c r="P282" s="42">
        <v>531.6</v>
      </c>
      <c r="Q282" s="128">
        <f t="shared" ca="1" si="516"/>
        <v>255.55</v>
      </c>
      <c r="R282" s="59">
        <f t="shared" ca="1" si="521"/>
        <v>53.600000000000364</v>
      </c>
      <c r="S282" s="58">
        <v>0</v>
      </c>
      <c r="T282" s="58">
        <v>0</v>
      </c>
      <c r="U282" s="48">
        <v>16854</v>
      </c>
      <c r="V282" s="120">
        <f t="shared" si="515"/>
        <v>3.5703312234990472E-2</v>
      </c>
      <c r="W282" s="66">
        <v>2</v>
      </c>
      <c r="X282" s="66">
        <v>20</v>
      </c>
      <c r="Y282" s="66">
        <v>38</v>
      </c>
      <c r="Z282" s="66">
        <v>27</v>
      </c>
      <c r="AA282" s="61" t="s">
        <v>20</v>
      </c>
      <c r="AB282" s="77">
        <f t="shared" si="532"/>
        <v>2001</v>
      </c>
      <c r="AC282" s="85"/>
    </row>
    <row r="283" spans="1:29" ht="15.6" x14ac:dyDescent="0.3">
      <c r="A283" s="61">
        <v>2001</v>
      </c>
      <c r="B283" s="61" t="s">
        <v>18</v>
      </c>
      <c r="C283" s="81">
        <v>10719.2</v>
      </c>
      <c r="D283" s="62">
        <f t="shared" si="526"/>
        <v>5.7328861708423821E-2</v>
      </c>
      <c r="E283" s="63">
        <f t="shared" si="533"/>
        <v>32243.4</v>
      </c>
      <c r="F283" s="62">
        <f t="shared" si="523"/>
        <v>1.0422803564937216E-2</v>
      </c>
      <c r="G283" s="63">
        <f t="shared" si="522"/>
        <v>125217.30000000002</v>
      </c>
      <c r="H283" s="64" t="s">
        <v>60</v>
      </c>
      <c r="I283" s="49">
        <v>10577</v>
      </c>
      <c r="J283" s="62">
        <f t="shared" si="524"/>
        <v>1.4580335731414868E-2</v>
      </c>
      <c r="K283" s="63">
        <f t="shared" si="534"/>
        <v>32076</v>
      </c>
      <c r="L283" s="62">
        <f t="shared" si="525"/>
        <v>6.4953402993504659E-3</v>
      </c>
      <c r="M283" s="63">
        <f t="shared" si="527"/>
        <v>125935</v>
      </c>
      <c r="N283" s="64" t="s">
        <v>60</v>
      </c>
      <c r="O283" s="41">
        <v>0</v>
      </c>
      <c r="P283" s="42">
        <v>981.9</v>
      </c>
      <c r="Q283" s="128">
        <f t="shared" ca="1" si="516"/>
        <v>255.55</v>
      </c>
      <c r="R283" s="59">
        <f t="shared" ca="1" si="521"/>
        <v>-142.20000000000073</v>
      </c>
      <c r="S283" s="58">
        <v>0</v>
      </c>
      <c r="T283" s="58">
        <v>0</v>
      </c>
      <c r="U283" s="48">
        <v>18622</v>
      </c>
      <c r="V283" s="120">
        <f t="shared" si="515"/>
        <v>7.1708103130755069E-2</v>
      </c>
      <c r="W283" s="66">
        <v>1</v>
      </c>
      <c r="X283" s="66">
        <v>19</v>
      </c>
      <c r="Y283" s="66">
        <v>25</v>
      </c>
      <c r="Z283" s="66">
        <v>10</v>
      </c>
      <c r="AA283" s="61" t="s">
        <v>18</v>
      </c>
      <c r="AB283" s="77">
        <f t="shared" si="532"/>
        <v>2001</v>
      </c>
      <c r="AC283" s="85"/>
    </row>
    <row r="284" spans="1:29" ht="15.6" x14ac:dyDescent="0.3">
      <c r="A284" s="61">
        <v>2001</v>
      </c>
      <c r="B284" s="61" t="s">
        <v>14</v>
      </c>
      <c r="C284" s="81">
        <v>10058</v>
      </c>
      <c r="D284" s="62">
        <f t="shared" si="526"/>
        <v>-2.1852237252861673E-2</v>
      </c>
      <c r="E284" s="63">
        <f t="shared" si="533"/>
        <v>21524.2</v>
      </c>
      <c r="F284" s="62">
        <f t="shared" si="523"/>
        <v>-1.1417915931804919E-2</v>
      </c>
      <c r="G284" s="63">
        <f t="shared" si="522"/>
        <v>124636.10000000002</v>
      </c>
      <c r="H284" s="64" t="s">
        <v>60</v>
      </c>
      <c r="I284" s="49">
        <v>10100</v>
      </c>
      <c r="J284" s="62">
        <f t="shared" si="524"/>
        <v>3.6768359336182051E-3</v>
      </c>
      <c r="K284" s="63">
        <f t="shared" si="534"/>
        <v>21499</v>
      </c>
      <c r="L284" s="62">
        <f t="shared" si="525"/>
        <v>2.5648199962693529E-3</v>
      </c>
      <c r="M284" s="63">
        <f t="shared" si="527"/>
        <v>125783</v>
      </c>
      <c r="N284" s="64" t="s">
        <v>60</v>
      </c>
      <c r="O284" s="41">
        <v>0</v>
      </c>
      <c r="P284" s="42">
        <v>1016.9</v>
      </c>
      <c r="Q284" s="128">
        <f t="shared" ca="1" si="516"/>
        <v>255.55</v>
      </c>
      <c r="R284" s="59">
        <f t="shared" ca="1" si="521"/>
        <v>42</v>
      </c>
      <c r="S284" s="58">
        <v>0</v>
      </c>
      <c r="T284" s="58">
        <v>0</v>
      </c>
      <c r="U284" s="48">
        <v>19357</v>
      </c>
      <c r="V284" s="120">
        <f t="shared" si="515"/>
        <v>-1.350524921007033E-2</v>
      </c>
      <c r="W284" s="66">
        <v>12</v>
      </c>
      <c r="X284" s="66">
        <v>19</v>
      </c>
      <c r="Y284" s="66">
        <v>24</v>
      </c>
      <c r="Z284" s="66">
        <v>4</v>
      </c>
      <c r="AA284" s="61" t="s">
        <v>14</v>
      </c>
      <c r="AB284" s="77">
        <f t="shared" si="532"/>
        <v>2001</v>
      </c>
      <c r="AC284" s="85"/>
    </row>
    <row r="285" spans="1:29" ht="15.6" x14ac:dyDescent="0.3">
      <c r="A285" s="61">
        <v>2001</v>
      </c>
      <c r="B285" s="61" t="s">
        <v>11</v>
      </c>
      <c r="C285" s="81">
        <v>11466.2</v>
      </c>
      <c r="D285" s="62">
        <f t="shared" si="526"/>
        <v>-2.0800515226150891E-3</v>
      </c>
      <c r="E285" s="63">
        <f>+C285</f>
        <v>11466.2</v>
      </c>
      <c r="F285" s="62">
        <f t="shared" si="523"/>
        <v>-2.0800515226150891E-3</v>
      </c>
      <c r="G285" s="63">
        <f t="shared" si="522"/>
        <v>124860.80000000002</v>
      </c>
      <c r="H285" s="64" t="s">
        <v>60</v>
      </c>
      <c r="I285" s="49">
        <v>11399</v>
      </c>
      <c r="J285" s="62">
        <f t="shared" si="524"/>
        <v>1.5815833406554783E-3</v>
      </c>
      <c r="K285" s="63">
        <f>+I285</f>
        <v>11399</v>
      </c>
      <c r="L285" s="62">
        <f t="shared" si="525"/>
        <v>1.5815833406554783E-3</v>
      </c>
      <c r="M285" s="63">
        <f t="shared" si="527"/>
        <v>125746</v>
      </c>
      <c r="N285" s="64" t="s">
        <v>60</v>
      </c>
      <c r="O285" s="41">
        <v>0</v>
      </c>
      <c r="P285" s="42">
        <v>1197.5999999999999</v>
      </c>
      <c r="Q285" s="128">
        <f t="shared" ca="1" si="516"/>
        <v>255.55</v>
      </c>
      <c r="R285" s="59">
        <f t="shared" ca="1" si="521"/>
        <v>20.799999999999272</v>
      </c>
      <c r="S285" s="58">
        <v>-88</v>
      </c>
      <c r="T285" s="58">
        <v>0</v>
      </c>
      <c r="U285" s="48">
        <v>19833</v>
      </c>
      <c r="V285" s="120">
        <f t="shared" si="515"/>
        <v>-6.3420853796751039E-2</v>
      </c>
      <c r="W285" s="66">
        <v>2</v>
      </c>
      <c r="X285" s="66">
        <v>18</v>
      </c>
      <c r="Y285" s="66">
        <v>23</v>
      </c>
      <c r="Z285" s="66">
        <v>12</v>
      </c>
      <c r="AA285" s="61" t="s">
        <v>11</v>
      </c>
      <c r="AB285" s="77">
        <f t="shared" si="532"/>
        <v>2001</v>
      </c>
      <c r="AC285" s="85"/>
    </row>
    <row r="286" spans="1:29" ht="15.6" x14ac:dyDescent="0.3">
      <c r="A286" s="61">
        <v>2000</v>
      </c>
      <c r="B286" s="61" t="s">
        <v>34</v>
      </c>
      <c r="C286" s="81">
        <v>11571.7</v>
      </c>
      <c r="D286" s="65" t="s">
        <v>60</v>
      </c>
      <c r="E286" s="63">
        <f t="shared" ref="E286:E296" si="535">+E287+C286</f>
        <v>124884.69999999998</v>
      </c>
      <c r="F286" s="65" t="s">
        <v>60</v>
      </c>
      <c r="G286" s="63">
        <f t="shared" si="522"/>
        <v>124884.70000000001</v>
      </c>
      <c r="H286" s="64" t="s">
        <v>60</v>
      </c>
      <c r="I286" s="49">
        <v>11305</v>
      </c>
      <c r="J286" s="65" t="s">
        <v>60</v>
      </c>
      <c r="K286" s="63">
        <f t="shared" ref="K286:K296" si="536">+K287+I286</f>
        <v>125728</v>
      </c>
      <c r="L286" s="65" t="s">
        <v>60</v>
      </c>
      <c r="M286" s="63">
        <f t="shared" si="527"/>
        <v>125728</v>
      </c>
      <c r="N286" s="64" t="s">
        <v>60</v>
      </c>
      <c r="O286" s="41">
        <v>0</v>
      </c>
      <c r="P286" s="42">
        <v>1200.5999999999999</v>
      </c>
      <c r="Q286" s="128">
        <f t="shared" ca="1" si="516"/>
        <v>255.55</v>
      </c>
      <c r="R286" s="59">
        <f t="shared" ca="1" si="521"/>
        <v>-310.70000000000073</v>
      </c>
      <c r="S286" s="58">
        <v>44</v>
      </c>
      <c r="T286" s="58">
        <v>0</v>
      </c>
      <c r="U286" s="48">
        <v>20088</v>
      </c>
      <c r="V286" s="120" t="e">
        <f t="shared" si="515"/>
        <v>#DIV/0!</v>
      </c>
      <c r="W286" s="66">
        <v>8</v>
      </c>
      <c r="X286" s="66">
        <v>18</v>
      </c>
      <c r="Y286" s="66">
        <v>19</v>
      </c>
      <c r="Z286" s="66">
        <v>14</v>
      </c>
      <c r="AA286" s="61" t="s">
        <v>34</v>
      </c>
      <c r="AB286" s="77">
        <f t="shared" si="532"/>
        <v>2000</v>
      </c>
      <c r="AC286" s="85"/>
    </row>
    <row r="287" spans="1:29" ht="15.6" x14ac:dyDescent="0.3">
      <c r="A287" s="61">
        <v>2000</v>
      </c>
      <c r="B287" s="61" t="s">
        <v>33</v>
      </c>
      <c r="C287" s="81">
        <v>10050.700000000001</v>
      </c>
      <c r="D287" s="65" t="s">
        <v>60</v>
      </c>
      <c r="E287" s="63">
        <f t="shared" si="535"/>
        <v>113312.99999999999</v>
      </c>
      <c r="F287" s="65" t="s">
        <v>60</v>
      </c>
      <c r="G287" s="65" t="s">
        <v>60</v>
      </c>
      <c r="H287" s="64" t="s">
        <v>60</v>
      </c>
      <c r="I287" s="49">
        <v>9991</v>
      </c>
      <c r="J287" s="65" t="s">
        <v>60</v>
      </c>
      <c r="K287" s="63">
        <f t="shared" si="536"/>
        <v>114423</v>
      </c>
      <c r="L287" s="65" t="s">
        <v>60</v>
      </c>
      <c r="M287" s="65" t="s">
        <v>60</v>
      </c>
      <c r="N287" s="64" t="s">
        <v>60</v>
      </c>
      <c r="O287" s="41">
        <v>0</v>
      </c>
      <c r="P287" s="42">
        <v>717</v>
      </c>
      <c r="Q287" s="128">
        <f t="shared" ca="1" si="516"/>
        <v>255.55</v>
      </c>
      <c r="R287" s="59">
        <f t="shared" ca="1" si="521"/>
        <v>28.299999999999272</v>
      </c>
      <c r="S287" s="58">
        <v>-88</v>
      </c>
      <c r="T287" s="58">
        <v>0</v>
      </c>
      <c r="U287" s="48">
        <v>18642</v>
      </c>
      <c r="V287" s="120" t="e">
        <f t="shared" si="515"/>
        <v>#DIV/0!</v>
      </c>
      <c r="W287" s="66">
        <v>30</v>
      </c>
      <c r="X287" s="66">
        <v>18</v>
      </c>
      <c r="Y287" s="66">
        <v>38</v>
      </c>
      <c r="Z287" s="66">
        <v>32</v>
      </c>
      <c r="AA287" s="61" t="s">
        <v>33</v>
      </c>
      <c r="AB287" s="77">
        <f t="shared" si="532"/>
        <v>2000</v>
      </c>
      <c r="AC287" s="85"/>
    </row>
    <row r="288" spans="1:29" ht="15.6" x14ac:dyDescent="0.3">
      <c r="A288" s="61">
        <v>2000</v>
      </c>
      <c r="B288" s="61" t="s">
        <v>32</v>
      </c>
      <c r="C288" s="81">
        <v>9988.9</v>
      </c>
      <c r="D288" s="65" t="s">
        <v>60</v>
      </c>
      <c r="E288" s="63">
        <f t="shared" si="535"/>
        <v>103262.29999999999</v>
      </c>
      <c r="F288" s="65" t="s">
        <v>60</v>
      </c>
      <c r="G288" s="65" t="s">
        <v>60</v>
      </c>
      <c r="H288" s="64" t="s">
        <v>60</v>
      </c>
      <c r="I288" s="49">
        <v>10018</v>
      </c>
      <c r="J288" s="65" t="s">
        <v>60</v>
      </c>
      <c r="K288" s="63">
        <f t="shared" si="536"/>
        <v>104432</v>
      </c>
      <c r="L288" s="65" t="s">
        <v>60</v>
      </c>
      <c r="M288" s="65" t="s">
        <v>60</v>
      </c>
      <c r="N288" s="64" t="s">
        <v>60</v>
      </c>
      <c r="O288" s="41">
        <v>0</v>
      </c>
      <c r="P288" s="42">
        <v>424.6</v>
      </c>
      <c r="Q288" s="128">
        <f t="shared" ca="1" si="516"/>
        <v>255.55</v>
      </c>
      <c r="R288" s="59">
        <f t="shared" ca="1" si="521"/>
        <v>29.100000000000364</v>
      </c>
      <c r="S288" s="58">
        <v>0</v>
      </c>
      <c r="T288" s="58">
        <v>0</v>
      </c>
      <c r="U288" s="48">
        <v>18021</v>
      </c>
      <c r="V288" s="120" t="e">
        <f t="shared" si="515"/>
        <v>#DIV/0!</v>
      </c>
      <c r="W288" s="66">
        <v>30</v>
      </c>
      <c r="X288" s="66">
        <v>18</v>
      </c>
      <c r="Y288" s="66">
        <v>41</v>
      </c>
      <c r="Z288" s="66">
        <v>34</v>
      </c>
      <c r="AA288" s="61" t="s">
        <v>32</v>
      </c>
      <c r="AB288" s="77">
        <f t="shared" si="532"/>
        <v>2000</v>
      </c>
      <c r="AC288" s="85"/>
    </row>
    <row r="289" spans="1:29" ht="15.6" x14ac:dyDescent="0.3">
      <c r="A289" s="61">
        <v>2000</v>
      </c>
      <c r="B289" s="61" t="s">
        <v>31</v>
      </c>
      <c r="C289" s="81">
        <v>10067.9</v>
      </c>
      <c r="D289" s="65" t="s">
        <v>60</v>
      </c>
      <c r="E289" s="63">
        <f t="shared" si="535"/>
        <v>93273.4</v>
      </c>
      <c r="F289" s="65" t="s">
        <v>60</v>
      </c>
      <c r="G289" s="65" t="s">
        <v>60</v>
      </c>
      <c r="H289" s="64" t="s">
        <v>60</v>
      </c>
      <c r="I289" s="49">
        <v>10045</v>
      </c>
      <c r="J289" s="65" t="s">
        <v>60</v>
      </c>
      <c r="K289" s="63">
        <f t="shared" si="536"/>
        <v>94414</v>
      </c>
      <c r="L289" s="65" t="s">
        <v>60</v>
      </c>
      <c r="M289" s="65" t="s">
        <v>60</v>
      </c>
      <c r="N289" s="64" t="s">
        <v>60</v>
      </c>
      <c r="O289" s="41">
        <v>32</v>
      </c>
      <c r="P289" s="42">
        <v>145.4</v>
      </c>
      <c r="Q289" s="128">
        <f t="shared" ca="1" si="516"/>
        <v>255.55</v>
      </c>
      <c r="R289" s="59">
        <f t="shared" ca="1" si="521"/>
        <v>-22.899999999999636</v>
      </c>
      <c r="S289" s="58">
        <v>0</v>
      </c>
      <c r="T289" s="58">
        <v>0</v>
      </c>
      <c r="U289" s="48">
        <v>21369</v>
      </c>
      <c r="V289" s="120" t="e">
        <f t="shared" si="515"/>
        <v>#DIV/0!</v>
      </c>
      <c r="W289" s="66">
        <v>1</v>
      </c>
      <c r="X289" s="66">
        <v>15</v>
      </c>
      <c r="Y289" s="66">
        <v>84</v>
      </c>
      <c r="Z289" s="66">
        <v>71</v>
      </c>
      <c r="AA289" s="61" t="s">
        <v>31</v>
      </c>
      <c r="AB289" s="77">
        <f t="shared" si="532"/>
        <v>2000</v>
      </c>
      <c r="AC289" s="85"/>
    </row>
    <row r="290" spans="1:29" ht="15.6" x14ac:dyDescent="0.3">
      <c r="A290" s="61">
        <v>2000</v>
      </c>
      <c r="B290" s="61" t="s">
        <v>29</v>
      </c>
      <c r="C290" s="81">
        <v>11173</v>
      </c>
      <c r="D290" s="65" t="s">
        <v>60</v>
      </c>
      <c r="E290" s="63">
        <f t="shared" si="535"/>
        <v>83205.5</v>
      </c>
      <c r="F290" s="65" t="s">
        <v>60</v>
      </c>
      <c r="G290" s="65" t="s">
        <v>60</v>
      </c>
      <c r="H290" s="64" t="s">
        <v>60</v>
      </c>
      <c r="I290" s="49">
        <v>11554</v>
      </c>
      <c r="J290" s="65" t="s">
        <v>60</v>
      </c>
      <c r="K290" s="63">
        <f t="shared" si="536"/>
        <v>84369</v>
      </c>
      <c r="L290" s="65" t="s">
        <v>60</v>
      </c>
      <c r="M290" s="65" t="s">
        <v>60</v>
      </c>
      <c r="N290" s="64" t="s">
        <v>60</v>
      </c>
      <c r="O290" s="41">
        <v>75.3</v>
      </c>
      <c r="P290" s="42">
        <v>12.7</v>
      </c>
      <c r="Q290" s="128">
        <f t="shared" ca="1" si="516"/>
        <v>255.55</v>
      </c>
      <c r="R290" s="59">
        <f t="shared" ca="1" si="521"/>
        <v>425</v>
      </c>
      <c r="S290" s="58">
        <v>-44</v>
      </c>
      <c r="T290" s="58">
        <v>0</v>
      </c>
      <c r="U290" s="48">
        <v>21736</v>
      </c>
      <c r="V290" s="120" t="e">
        <f t="shared" si="515"/>
        <v>#DIV/0!</v>
      </c>
      <c r="W290" s="66">
        <v>8</v>
      </c>
      <c r="X290" s="66">
        <v>15</v>
      </c>
      <c r="Y290" s="66">
        <v>85</v>
      </c>
      <c r="Z290" s="66">
        <v>64</v>
      </c>
      <c r="AA290" s="61" t="s">
        <v>29</v>
      </c>
      <c r="AB290" s="77">
        <f t="shared" si="532"/>
        <v>2000</v>
      </c>
      <c r="AC290" s="85"/>
    </row>
    <row r="291" spans="1:29" ht="15.6" x14ac:dyDescent="0.3">
      <c r="A291" s="61">
        <v>2000</v>
      </c>
      <c r="B291" s="61" t="s">
        <v>28</v>
      </c>
      <c r="C291" s="81">
        <v>10675.1</v>
      </c>
      <c r="D291" s="65" t="s">
        <v>60</v>
      </c>
      <c r="E291" s="63">
        <f t="shared" si="535"/>
        <v>72032.5</v>
      </c>
      <c r="F291" s="65" t="s">
        <v>60</v>
      </c>
      <c r="G291" s="65" t="s">
        <v>60</v>
      </c>
      <c r="H291" s="64" t="s">
        <v>60</v>
      </c>
      <c r="I291" s="49">
        <v>11548</v>
      </c>
      <c r="J291" s="65" t="s">
        <v>60</v>
      </c>
      <c r="K291" s="63">
        <f t="shared" si="536"/>
        <v>72815</v>
      </c>
      <c r="L291" s="65" t="s">
        <v>60</v>
      </c>
      <c r="M291" s="65" t="s">
        <v>60</v>
      </c>
      <c r="N291" s="64" t="s">
        <v>60</v>
      </c>
      <c r="O291" s="41">
        <v>49.1</v>
      </c>
      <c r="P291" s="42">
        <v>5.6</v>
      </c>
      <c r="Q291" s="128">
        <f t="shared" ca="1" si="516"/>
        <v>255.55</v>
      </c>
      <c r="R291" s="59">
        <f t="shared" ca="1" si="521"/>
        <v>828.89999999999964</v>
      </c>
      <c r="S291" s="58">
        <v>44</v>
      </c>
      <c r="T291" s="58">
        <v>0</v>
      </c>
      <c r="U291" s="48">
        <v>20232</v>
      </c>
      <c r="V291" s="120" t="e">
        <f t="shared" si="515"/>
        <v>#DIV/0!</v>
      </c>
      <c r="W291" s="66">
        <v>10</v>
      </c>
      <c r="X291" s="66">
        <v>15</v>
      </c>
      <c r="Y291" s="66">
        <v>84</v>
      </c>
      <c r="Z291" s="66">
        <v>63</v>
      </c>
      <c r="AA291" s="61" t="s">
        <v>28</v>
      </c>
      <c r="AB291" s="77">
        <f t="shared" si="532"/>
        <v>2000</v>
      </c>
      <c r="AC291" s="85"/>
    </row>
    <row r="292" spans="1:29" ht="15.6" x14ac:dyDescent="0.3">
      <c r="A292" s="61">
        <v>2000</v>
      </c>
      <c r="B292" s="61" t="s">
        <v>25</v>
      </c>
      <c r="C292" s="81">
        <v>10408.799999999999</v>
      </c>
      <c r="D292" s="65" t="s">
        <v>60</v>
      </c>
      <c r="E292" s="63">
        <f t="shared" si="535"/>
        <v>61357.399999999994</v>
      </c>
      <c r="F292" s="65" t="s">
        <v>60</v>
      </c>
      <c r="G292" s="65" t="s">
        <v>60</v>
      </c>
      <c r="H292" s="64" t="s">
        <v>60</v>
      </c>
      <c r="I292" s="49">
        <v>10353</v>
      </c>
      <c r="J292" s="65" t="s">
        <v>60</v>
      </c>
      <c r="K292" s="63">
        <f t="shared" si="536"/>
        <v>61267</v>
      </c>
      <c r="L292" s="65" t="s">
        <v>60</v>
      </c>
      <c r="M292" s="65" t="s">
        <v>60</v>
      </c>
      <c r="N292" s="64" t="s">
        <v>60</v>
      </c>
      <c r="O292" s="41">
        <v>56.1</v>
      </c>
      <c r="P292" s="42">
        <v>79.099999999999994</v>
      </c>
      <c r="Q292" s="128">
        <f t="shared" ca="1" si="516"/>
        <v>255.55</v>
      </c>
      <c r="R292" s="59">
        <f t="shared" ca="1" si="521"/>
        <v>-55.799999999999272</v>
      </c>
      <c r="S292" s="58">
        <v>0</v>
      </c>
      <c r="T292" s="58">
        <v>0</v>
      </c>
      <c r="U292" s="48">
        <v>21919</v>
      </c>
      <c r="V292" s="120" t="e">
        <f t="shared" si="515"/>
        <v>#DIV/0!</v>
      </c>
      <c r="W292" s="66">
        <v>27</v>
      </c>
      <c r="X292" s="66">
        <v>13</v>
      </c>
      <c r="Y292" s="66">
        <v>84</v>
      </c>
      <c r="Z292" s="66">
        <v>71</v>
      </c>
      <c r="AA292" s="61" t="s">
        <v>25</v>
      </c>
      <c r="AB292" s="77">
        <f t="shared" si="532"/>
        <v>2000</v>
      </c>
      <c r="AC292" s="85"/>
    </row>
    <row r="293" spans="1:29" ht="15.6" x14ac:dyDescent="0.3">
      <c r="A293" s="61">
        <v>2000</v>
      </c>
      <c r="B293" s="61" t="s">
        <v>23</v>
      </c>
      <c r="C293" s="81">
        <v>9686.1</v>
      </c>
      <c r="D293" s="65" t="s">
        <v>60</v>
      </c>
      <c r="E293" s="63">
        <f t="shared" si="535"/>
        <v>50948.6</v>
      </c>
      <c r="F293" s="65" t="s">
        <v>60</v>
      </c>
      <c r="G293" s="65" t="s">
        <v>60</v>
      </c>
      <c r="H293" s="64" t="s">
        <v>60</v>
      </c>
      <c r="I293" s="49">
        <v>9627</v>
      </c>
      <c r="J293" s="65" t="s">
        <v>60</v>
      </c>
      <c r="K293" s="63">
        <f t="shared" si="536"/>
        <v>50914</v>
      </c>
      <c r="L293" s="65" t="s">
        <v>60</v>
      </c>
      <c r="M293" s="65" t="s">
        <v>60</v>
      </c>
      <c r="N293" s="64" t="s">
        <v>60</v>
      </c>
      <c r="O293" s="41">
        <v>5.2</v>
      </c>
      <c r="P293" s="42">
        <v>263.2</v>
      </c>
      <c r="Q293" s="128">
        <f t="shared" ca="1" si="516"/>
        <v>255.55</v>
      </c>
      <c r="R293" s="59">
        <f t="shared" ca="1" si="521"/>
        <v>28.899999999999636</v>
      </c>
      <c r="S293" s="58">
        <v>-88</v>
      </c>
      <c r="T293" s="58">
        <v>0</v>
      </c>
      <c r="U293" s="48">
        <v>18928</v>
      </c>
      <c r="V293" s="120" t="e">
        <f t="shared" si="515"/>
        <v>#DIV/0!</v>
      </c>
      <c r="W293" s="66">
        <v>9</v>
      </c>
      <c r="X293" s="66">
        <v>14</v>
      </c>
      <c r="Y293" s="66">
        <v>78</v>
      </c>
      <c r="Z293" s="66">
        <v>64</v>
      </c>
      <c r="AA293" s="61" t="s">
        <v>23</v>
      </c>
      <c r="AB293" s="77">
        <f t="shared" si="532"/>
        <v>2000</v>
      </c>
      <c r="AC293" s="85"/>
    </row>
    <row r="294" spans="1:29" ht="15.6" x14ac:dyDescent="0.3">
      <c r="A294" s="61">
        <v>2000</v>
      </c>
      <c r="B294" s="61" t="s">
        <v>20</v>
      </c>
      <c r="C294" s="81">
        <v>9351.7000000000007</v>
      </c>
      <c r="D294" s="65" t="s">
        <v>60</v>
      </c>
      <c r="E294" s="63">
        <f t="shared" si="535"/>
        <v>41262.5</v>
      </c>
      <c r="F294" s="65" t="s">
        <v>60</v>
      </c>
      <c r="G294" s="65" t="s">
        <v>60</v>
      </c>
      <c r="H294" s="64" t="s">
        <v>60</v>
      </c>
      <c r="I294" s="49">
        <f>9374+44</f>
        <v>9418</v>
      </c>
      <c r="J294" s="65" t="s">
        <v>60</v>
      </c>
      <c r="K294" s="63">
        <f t="shared" si="536"/>
        <v>41287</v>
      </c>
      <c r="L294" s="65" t="s">
        <v>60</v>
      </c>
      <c r="M294" s="65" t="s">
        <v>60</v>
      </c>
      <c r="N294" s="64" t="s">
        <v>60</v>
      </c>
      <c r="O294" s="41">
        <v>0</v>
      </c>
      <c r="P294" s="42">
        <v>570.79999999999995</v>
      </c>
      <c r="Q294" s="128">
        <f t="shared" ca="1" si="516"/>
        <v>255.55</v>
      </c>
      <c r="R294" s="59">
        <f t="shared" ca="1" si="521"/>
        <v>22.299999999999272</v>
      </c>
      <c r="S294" s="58">
        <v>44</v>
      </c>
      <c r="T294" s="58">
        <v>0</v>
      </c>
      <c r="U294" s="48">
        <v>16273</v>
      </c>
      <c r="V294" s="120" t="e">
        <f t="shared" ref="V294:V297" si="537">+(U294-U306)/U306</f>
        <v>#DIV/0!</v>
      </c>
      <c r="W294" s="66">
        <v>26</v>
      </c>
      <c r="X294" s="66">
        <v>21</v>
      </c>
      <c r="Y294" s="66">
        <v>37</v>
      </c>
      <c r="Z294" s="66">
        <v>34</v>
      </c>
      <c r="AA294" s="61" t="s">
        <v>20</v>
      </c>
      <c r="AB294" s="77">
        <f t="shared" si="532"/>
        <v>2000</v>
      </c>
      <c r="AC294" s="84" t="s">
        <v>95</v>
      </c>
    </row>
    <row r="295" spans="1:29" ht="15.6" x14ac:dyDescent="0.3">
      <c r="A295" s="61">
        <v>2000</v>
      </c>
      <c r="B295" s="61" t="s">
        <v>18</v>
      </c>
      <c r="C295" s="81">
        <v>10138</v>
      </c>
      <c r="D295" s="65" t="s">
        <v>60</v>
      </c>
      <c r="E295" s="63">
        <f t="shared" si="535"/>
        <v>31910.800000000003</v>
      </c>
      <c r="F295" s="65" t="s">
        <v>60</v>
      </c>
      <c r="G295" s="65" t="s">
        <v>60</v>
      </c>
      <c r="H295" s="64" t="s">
        <v>60</v>
      </c>
      <c r="I295" s="49">
        <v>10425</v>
      </c>
      <c r="J295" s="65" t="s">
        <v>60</v>
      </c>
      <c r="K295" s="63">
        <f t="shared" si="536"/>
        <v>31869</v>
      </c>
      <c r="L295" s="65" t="s">
        <v>60</v>
      </c>
      <c r="M295" s="65" t="s">
        <v>60</v>
      </c>
      <c r="N295" s="64" t="s">
        <v>60</v>
      </c>
      <c r="O295" s="41">
        <v>0</v>
      </c>
      <c r="P295" s="42">
        <v>729.5</v>
      </c>
      <c r="Q295" s="128">
        <f t="shared" ca="1" si="516"/>
        <v>255.55</v>
      </c>
      <c r="R295" s="59">
        <f t="shared" ca="1" si="521"/>
        <v>331</v>
      </c>
      <c r="S295" s="58">
        <v>-44</v>
      </c>
      <c r="T295" s="58">
        <v>0</v>
      </c>
      <c r="U295" s="48">
        <v>17376</v>
      </c>
      <c r="V295" s="120" t="e">
        <f t="shared" si="537"/>
        <v>#DIV/0!</v>
      </c>
      <c r="W295" s="66">
        <v>21</v>
      </c>
      <c r="X295" s="66">
        <v>19</v>
      </c>
      <c r="Y295" s="66">
        <v>39</v>
      </c>
      <c r="Z295" s="66">
        <v>35</v>
      </c>
      <c r="AA295" s="61" t="s">
        <v>18</v>
      </c>
      <c r="AB295" s="77">
        <f t="shared" si="532"/>
        <v>2000</v>
      </c>
      <c r="AC295" s="85"/>
    </row>
    <row r="296" spans="1:29" ht="15.6" x14ac:dyDescent="0.3">
      <c r="A296" s="61">
        <v>2000</v>
      </c>
      <c r="B296" s="61" t="s">
        <v>14</v>
      </c>
      <c r="C296" s="81">
        <v>10282.700000000001</v>
      </c>
      <c r="D296" s="65" t="s">
        <v>60</v>
      </c>
      <c r="E296" s="63">
        <f t="shared" si="535"/>
        <v>21772.800000000003</v>
      </c>
      <c r="F296" s="65" t="s">
        <v>60</v>
      </c>
      <c r="G296" s="65" t="s">
        <v>60</v>
      </c>
      <c r="H296" s="64" t="s">
        <v>60</v>
      </c>
      <c r="I296" s="49">
        <v>10063</v>
      </c>
      <c r="J296" s="65" t="s">
        <v>60</v>
      </c>
      <c r="K296" s="63">
        <f t="shared" si="536"/>
        <v>21444</v>
      </c>
      <c r="L296" s="65" t="s">
        <v>60</v>
      </c>
      <c r="M296" s="65" t="s">
        <v>60</v>
      </c>
      <c r="N296" s="64" t="s">
        <v>60</v>
      </c>
      <c r="O296" s="41">
        <v>0</v>
      </c>
      <c r="P296" s="42">
        <v>990.1</v>
      </c>
      <c r="Q296" s="128">
        <f t="shared" ca="1" si="516"/>
        <v>255.55</v>
      </c>
      <c r="R296" s="59">
        <f t="shared" ca="1" si="521"/>
        <v>159.29999999999927</v>
      </c>
      <c r="S296" s="58">
        <v>-44</v>
      </c>
      <c r="T296" s="58">
        <v>-335</v>
      </c>
      <c r="U296" s="48">
        <v>19622</v>
      </c>
      <c r="V296" s="120" t="e">
        <f t="shared" si="537"/>
        <v>#DIV/0!</v>
      </c>
      <c r="W296" s="66">
        <v>2</v>
      </c>
      <c r="X296" s="66">
        <v>19</v>
      </c>
      <c r="Y296" s="66">
        <v>19</v>
      </c>
      <c r="Z296" s="66">
        <v>3</v>
      </c>
      <c r="AA296" s="61" t="s">
        <v>14</v>
      </c>
      <c r="AB296" s="77">
        <f t="shared" si="532"/>
        <v>2000</v>
      </c>
      <c r="AC296" s="85"/>
    </row>
    <row r="297" spans="1:29" ht="15.6" x14ac:dyDescent="0.3">
      <c r="A297" s="61">
        <v>2000</v>
      </c>
      <c r="B297" s="61" t="s">
        <v>11</v>
      </c>
      <c r="C297" s="81">
        <v>11490.1</v>
      </c>
      <c r="D297" s="65" t="s">
        <v>60</v>
      </c>
      <c r="E297" s="63">
        <f>+C297</f>
        <v>11490.1</v>
      </c>
      <c r="F297" s="65" t="s">
        <v>60</v>
      </c>
      <c r="G297" s="65" t="s">
        <v>60</v>
      </c>
      <c r="H297" s="64" t="s">
        <v>60</v>
      </c>
      <c r="I297" s="49">
        <v>11381</v>
      </c>
      <c r="J297" s="65" t="s">
        <v>60</v>
      </c>
      <c r="K297" s="63">
        <f>+I297</f>
        <v>11381</v>
      </c>
      <c r="L297" s="65" t="s">
        <v>60</v>
      </c>
      <c r="M297" s="65" t="s">
        <v>60</v>
      </c>
      <c r="N297" s="64" t="s">
        <v>60</v>
      </c>
      <c r="O297" s="41">
        <v>0</v>
      </c>
      <c r="P297" s="42">
        <v>1258.5</v>
      </c>
      <c r="Q297" s="128">
        <f t="shared" ca="1" si="516"/>
        <v>255.55</v>
      </c>
      <c r="R297" s="59">
        <f t="shared" ca="1" si="521"/>
        <v>-109.10000000000036</v>
      </c>
      <c r="S297" s="58">
        <v>0</v>
      </c>
      <c r="T297" s="58">
        <v>0</v>
      </c>
      <c r="U297" s="48">
        <v>21176</v>
      </c>
      <c r="V297" s="120" t="e">
        <f t="shared" si="537"/>
        <v>#DIV/0!</v>
      </c>
      <c r="W297" s="66">
        <v>17</v>
      </c>
      <c r="X297" s="66">
        <v>18</v>
      </c>
      <c r="Y297" s="66">
        <v>7</v>
      </c>
      <c r="Z297" s="66">
        <v>-8</v>
      </c>
      <c r="AA297" s="61" t="s">
        <v>11</v>
      </c>
      <c r="AB297" s="77">
        <f t="shared" si="532"/>
        <v>2000</v>
      </c>
      <c r="AC297" s="85"/>
    </row>
    <row r="298" spans="1:29" x14ac:dyDescent="0.3">
      <c r="A298" s="89"/>
      <c r="C298" s="12"/>
      <c r="AC298" s="12"/>
    </row>
    <row r="299" spans="1:29" x14ac:dyDescent="0.3">
      <c r="A299" s="89"/>
    </row>
    <row r="300" spans="1:29" x14ac:dyDescent="0.3">
      <c r="K300" s="98" t="s">
        <v>155</v>
      </c>
    </row>
  </sheetData>
  <pageMargins left="0.7" right="0.7" top="0.75" bottom="0.75" header="0.3" footer="0.3"/>
  <pageSetup orientation="landscape" r:id="rId1"/>
  <ignoredErrors>
    <ignoredError sqref="K201:K297 E191:E297 E186:E190 K187:K189 K190:K200 E178:F185 K178:K186 I213 I201 I191 K177:L177 E177:F177 K162:K176 E162:E176 I234:I235 I222 I246 I258 I199 I271 E161:F161 H161:L161 E158:E160 K158:K160 E157:F157 H157:L157 N157:O157 E153:E156 K154:K156 E149:E152 K148:K153 E147:F147 E148:F148 L148 H148:J148 H147 J147:L147 E146:F146 H146 J146:L146 E145:F145 N145 H145:L145 K67:K144 I67:I69 M67:M69 E61:E67 I61:I66 K62:K65 M62:M65 K66 M66 E40:E57 K44 M40:M61 I54:I57 E68:E69 E70:E144 E60 I58:I59 I60 I40:I50 E58:E59 I51:I53 K41:K43 K46:K61" formula="1"/>
    <ignoredError sqref="M191:M286 G191:G297 M187:M190 G149:G190 M70:M186 G62:G64 G66:G148 G40:G49 G65 G57:G61 G50:G56" formula="1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zoomScale="130" zoomScaleNormal="130" workbookViewId="0">
      <selection activeCell="B28" sqref="B28"/>
    </sheetView>
  </sheetViews>
  <sheetFormatPr defaultRowHeight="14.4" x14ac:dyDescent="0.3"/>
  <cols>
    <col min="1" max="1" width="9.109375" customWidth="1"/>
    <col min="2" max="2" width="15.109375" customWidth="1"/>
    <col min="3" max="3" width="13.88671875" customWidth="1"/>
    <col min="5" max="5" width="40" customWidth="1"/>
    <col min="7" max="7" width="10" customWidth="1"/>
    <col min="10" max="10" width="11.5546875" customWidth="1"/>
  </cols>
  <sheetData>
    <row r="1" spans="1:15" ht="15.6" x14ac:dyDescent="0.3">
      <c r="A1" t="s">
        <v>153</v>
      </c>
      <c r="C1" s="1"/>
      <c r="D1" s="2"/>
      <c r="E1" s="3"/>
    </row>
    <row r="2" spans="1:15" x14ac:dyDescent="0.3">
      <c r="B2" s="4"/>
      <c r="C2" s="3"/>
      <c r="D2" s="5" t="s">
        <v>0</v>
      </c>
      <c r="E2" s="3"/>
    </row>
    <row r="3" spans="1:15" x14ac:dyDescent="0.3">
      <c r="B3" s="6" t="s">
        <v>1</v>
      </c>
      <c r="C3" s="6" t="s">
        <v>2</v>
      </c>
      <c r="D3" s="6" t="s">
        <v>3</v>
      </c>
      <c r="F3" s="26" t="s">
        <v>63</v>
      </c>
      <c r="G3" s="24"/>
      <c r="H3" s="25"/>
      <c r="I3" s="7"/>
    </row>
    <row r="4" spans="1:15" x14ac:dyDescent="0.3">
      <c r="B4" s="8" t="s">
        <v>21</v>
      </c>
      <c r="C4" s="9" t="s">
        <v>22</v>
      </c>
      <c r="D4" s="10" t="s">
        <v>83</v>
      </c>
      <c r="G4" s="60" t="s">
        <v>87</v>
      </c>
    </row>
    <row r="5" spans="1:15" x14ac:dyDescent="0.3">
      <c r="B5" s="8" t="s">
        <v>84</v>
      </c>
      <c r="C5" s="9" t="s">
        <v>22</v>
      </c>
      <c r="D5" s="10" t="s">
        <v>85</v>
      </c>
      <c r="F5" s="23" t="s">
        <v>6</v>
      </c>
      <c r="G5" s="23" t="s">
        <v>88</v>
      </c>
      <c r="H5" s="23" t="s">
        <v>7</v>
      </c>
      <c r="I5" s="23" t="s">
        <v>8</v>
      </c>
      <c r="M5" s="93"/>
      <c r="N5" s="94"/>
      <c r="O5" s="94"/>
    </row>
    <row r="6" spans="1:15" x14ac:dyDescent="0.3">
      <c r="B6" s="8" t="s">
        <v>7</v>
      </c>
      <c r="C6" s="9" t="s">
        <v>24</v>
      </c>
      <c r="D6" s="10" t="s">
        <v>64</v>
      </c>
      <c r="F6" s="11" t="s">
        <v>11</v>
      </c>
      <c r="G6">
        <v>20</v>
      </c>
      <c r="H6" s="12">
        <v>0</v>
      </c>
      <c r="I6" s="12">
        <v>1192</v>
      </c>
      <c r="M6" s="95"/>
      <c r="N6" s="96"/>
      <c r="O6" s="96"/>
    </row>
    <row r="7" spans="1:15" x14ac:dyDescent="0.3">
      <c r="B7" s="13" t="s">
        <v>8</v>
      </c>
      <c r="C7" s="9" t="s">
        <v>26</v>
      </c>
      <c r="D7" s="10" t="s">
        <v>30</v>
      </c>
      <c r="F7" s="11" t="s">
        <v>14</v>
      </c>
      <c r="G7">
        <v>19</v>
      </c>
      <c r="H7" s="12">
        <v>0</v>
      </c>
      <c r="I7" s="12">
        <v>1011</v>
      </c>
      <c r="J7" s="11" t="s">
        <v>168</v>
      </c>
      <c r="M7" s="95"/>
      <c r="N7" s="96"/>
      <c r="O7" s="96"/>
    </row>
    <row r="8" spans="1:15" x14ac:dyDescent="0.3">
      <c r="B8" s="8" t="s">
        <v>70</v>
      </c>
      <c r="C8" s="9" t="s">
        <v>70</v>
      </c>
      <c r="D8" s="10" t="s">
        <v>68</v>
      </c>
      <c r="F8" s="11" t="s">
        <v>18</v>
      </c>
      <c r="G8">
        <v>22</v>
      </c>
      <c r="H8" s="12">
        <v>0</v>
      </c>
      <c r="I8" s="12">
        <v>885</v>
      </c>
      <c r="M8" s="95"/>
      <c r="N8" s="96"/>
      <c r="O8" s="96"/>
    </row>
    <row r="9" spans="1:15" x14ac:dyDescent="0.3">
      <c r="B9" s="13" t="s">
        <v>26</v>
      </c>
      <c r="C9" s="9" t="s">
        <v>26</v>
      </c>
      <c r="D9" s="10" t="s">
        <v>27</v>
      </c>
      <c r="F9" s="11" t="s">
        <v>20</v>
      </c>
      <c r="G9">
        <v>21</v>
      </c>
      <c r="H9" s="12">
        <v>0.09</v>
      </c>
      <c r="I9" s="12">
        <v>515</v>
      </c>
      <c r="M9" s="95"/>
      <c r="N9" s="96"/>
      <c r="O9" s="96"/>
    </row>
    <row r="10" spans="1:15" x14ac:dyDescent="0.3">
      <c r="B10" s="13" t="s">
        <v>86</v>
      </c>
      <c r="C10" s="9" t="s">
        <v>22</v>
      </c>
      <c r="D10" s="10" t="s">
        <v>81</v>
      </c>
      <c r="F10" s="11" t="s">
        <v>23</v>
      </c>
      <c r="G10">
        <v>21</v>
      </c>
      <c r="H10" s="12">
        <v>6</v>
      </c>
      <c r="I10" s="12">
        <v>239</v>
      </c>
      <c r="M10" s="95"/>
      <c r="N10" s="96"/>
      <c r="O10" s="96"/>
    </row>
    <row r="11" spans="1:15" x14ac:dyDescent="0.3">
      <c r="B11" s="13" t="s">
        <v>77</v>
      </c>
      <c r="C11" s="9" t="s">
        <v>22</v>
      </c>
      <c r="D11" s="10" t="s">
        <v>89</v>
      </c>
      <c r="F11" s="11" t="s">
        <v>25</v>
      </c>
      <c r="G11">
        <v>21</v>
      </c>
      <c r="H11" s="12">
        <v>50</v>
      </c>
      <c r="I11" s="12">
        <v>55</v>
      </c>
      <c r="M11" s="95"/>
      <c r="N11" s="96"/>
      <c r="O11" s="96"/>
    </row>
    <row r="12" spans="1:15" x14ac:dyDescent="0.3">
      <c r="B12" s="13" t="s">
        <v>92</v>
      </c>
      <c r="C12" s="9" t="s">
        <v>22</v>
      </c>
      <c r="D12" s="10" t="s">
        <v>35</v>
      </c>
      <c r="F12" s="11" t="s">
        <v>28</v>
      </c>
      <c r="G12">
        <v>21</v>
      </c>
      <c r="H12" s="12">
        <v>120</v>
      </c>
      <c r="I12" s="12">
        <v>3</v>
      </c>
      <c r="M12" s="95"/>
      <c r="N12" s="96"/>
      <c r="O12" s="96"/>
    </row>
    <row r="13" spans="1:15" x14ac:dyDescent="0.3">
      <c r="B13" s="13" t="s">
        <v>82</v>
      </c>
      <c r="C13" s="9" t="s">
        <v>22</v>
      </c>
      <c r="D13" s="10" t="s">
        <v>90</v>
      </c>
      <c r="F13" s="11" t="s">
        <v>29</v>
      </c>
      <c r="G13">
        <v>22</v>
      </c>
      <c r="H13" s="12">
        <v>102</v>
      </c>
      <c r="I13" s="12">
        <v>6</v>
      </c>
      <c r="M13" s="95"/>
      <c r="N13" s="96"/>
      <c r="O13" s="96"/>
    </row>
    <row r="14" spans="1:15" x14ac:dyDescent="0.3">
      <c r="B14" s="8" t="s">
        <v>61</v>
      </c>
      <c r="C14" s="9" t="s">
        <v>4</v>
      </c>
      <c r="D14" s="10" t="s">
        <v>5</v>
      </c>
      <c r="F14" s="11" t="s">
        <v>31</v>
      </c>
      <c r="G14">
        <v>20</v>
      </c>
      <c r="H14" s="12">
        <v>34</v>
      </c>
      <c r="I14" s="12">
        <v>88</v>
      </c>
      <c r="M14" s="95"/>
      <c r="N14" s="96"/>
      <c r="O14" s="96"/>
    </row>
    <row r="15" spans="1:15" x14ac:dyDescent="0.3">
      <c r="B15" s="22" t="s">
        <v>62</v>
      </c>
      <c r="C15" s="9" t="s">
        <v>9</v>
      </c>
      <c r="D15" s="10" t="s">
        <v>10</v>
      </c>
      <c r="F15" s="11" t="s">
        <v>32</v>
      </c>
      <c r="G15">
        <v>21</v>
      </c>
      <c r="H15" s="12">
        <v>2</v>
      </c>
      <c r="I15" s="12">
        <v>399</v>
      </c>
      <c r="M15" s="95"/>
      <c r="N15" s="96"/>
      <c r="O15" s="96"/>
    </row>
    <row r="16" spans="1:15" x14ac:dyDescent="0.3">
      <c r="B16" s="13" t="s">
        <v>78</v>
      </c>
      <c r="C16" s="9" t="s">
        <v>12</v>
      </c>
      <c r="D16" s="10" t="s">
        <v>13</v>
      </c>
      <c r="F16" s="11" t="s">
        <v>33</v>
      </c>
      <c r="G16">
        <v>18</v>
      </c>
      <c r="H16" s="12">
        <v>0</v>
      </c>
      <c r="I16" s="12">
        <v>675</v>
      </c>
      <c r="M16" s="95"/>
      <c r="N16" s="96"/>
      <c r="O16" s="96"/>
    </row>
    <row r="17" spans="2:15" x14ac:dyDescent="0.3">
      <c r="B17" s="13" t="s">
        <v>79</v>
      </c>
      <c r="C17" s="9" t="s">
        <v>16</v>
      </c>
      <c r="D17" s="10" t="s">
        <v>17</v>
      </c>
      <c r="F17" s="11" t="s">
        <v>34</v>
      </c>
      <c r="G17">
        <v>21</v>
      </c>
      <c r="H17" s="12">
        <v>0</v>
      </c>
      <c r="I17" s="12">
        <v>982</v>
      </c>
      <c r="M17" s="95"/>
      <c r="N17" s="96"/>
      <c r="O17" s="96"/>
    </row>
    <row r="18" spans="2:15" x14ac:dyDescent="0.3">
      <c r="B18" s="13" t="s">
        <v>94</v>
      </c>
      <c r="C18" s="9" t="s">
        <v>16</v>
      </c>
      <c r="D18" s="10" t="s">
        <v>19</v>
      </c>
      <c r="H18" s="12"/>
      <c r="I18" s="12"/>
    </row>
    <row r="19" spans="2:15" x14ac:dyDescent="0.3">
      <c r="C19" s="14"/>
      <c r="D19" s="10"/>
      <c r="I19" s="12"/>
    </row>
    <row r="21" spans="2:15" x14ac:dyDescent="0.3">
      <c r="B21" s="15" t="s">
        <v>93</v>
      </c>
      <c r="I21" s="12"/>
    </row>
    <row r="22" spans="2:15" x14ac:dyDescent="0.3">
      <c r="B22" s="16" t="s">
        <v>36</v>
      </c>
    </row>
    <row r="23" spans="2:15" x14ac:dyDescent="0.3">
      <c r="B23" s="17" t="s">
        <v>37</v>
      </c>
    </row>
    <row r="24" spans="2:15" x14ac:dyDescent="0.3">
      <c r="B24" s="18" t="s">
        <v>38</v>
      </c>
    </row>
    <row r="25" spans="2:15" x14ac:dyDescent="0.3">
      <c r="B25" s="18" t="s">
        <v>69</v>
      </c>
    </row>
    <row r="26" spans="2:15" x14ac:dyDescent="0.3">
      <c r="B26" s="18" t="s">
        <v>107</v>
      </c>
    </row>
    <row r="27" spans="2:15" x14ac:dyDescent="0.3">
      <c r="B27" s="17" t="s">
        <v>65</v>
      </c>
    </row>
    <row r="28" spans="2:15" x14ac:dyDescent="0.3">
      <c r="B28" s="83" t="s">
        <v>150</v>
      </c>
    </row>
    <row r="29" spans="2:15" x14ac:dyDescent="0.3">
      <c r="B29" s="17" t="s">
        <v>112</v>
      </c>
    </row>
    <row r="30" spans="2:15" x14ac:dyDescent="0.3">
      <c r="B30" s="17" t="s">
        <v>197</v>
      </c>
    </row>
    <row r="36" spans="7:7" x14ac:dyDescent="0.3">
      <c r="G36" s="97" t="s">
        <v>154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Energy&amp;Peaks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2022-11-19T14:31:06Z</dcterms:created>
  <dcterms:modified xsi:type="dcterms:W3CDTF">2024-07-22T11:41:03Z</dcterms:modified>
</cp:coreProperties>
</file>