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2.xml" ContentType="application/vnd.openxmlformats-officedocument.drawing+xml"/>
  <Override PartName="/xl/charts/chart1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ctorakolo/Desktop/"/>
    </mc:Choice>
  </mc:AlternateContent>
  <xr:revisionPtr revIDLastSave="0" documentId="8_{00C4990D-DDF6-3146-BD1B-7BD107DF7B91}" xr6:coauthVersionLast="47" xr6:coauthVersionMax="47" xr10:uidLastSave="{00000000-0000-0000-0000-000000000000}"/>
  <bookViews>
    <workbookView xWindow="-35740" yWindow="1120" windowWidth="34300" windowHeight="18540" xr2:uid="{00000000-000D-0000-FFFF-FFFF00000000}"/>
  </bookViews>
  <sheets>
    <sheet name="CLIENT LIST" sheetId="1" r:id="rId1"/>
    <sheet name="CLIENT RESULTS TOTAL" sheetId="7" r:id="rId2"/>
    <sheet name="CLIENT ZIP CODE DEMOGRAPHICS" sheetId="3" r:id="rId3"/>
    <sheet name="CHARTS" sheetId="4" r:id="rId4"/>
    <sheet name="WVHA PAYMENTS" sheetId="6" r:id="rId5"/>
    <sheet name="UNINSURED CLIENTS" sheetId="8" r:id="rId6"/>
    <sheet name="WVHA CLIENTS" sheetId="11" r:id="rId7"/>
  </sheets>
  <externalReferences>
    <externalReference r:id="rId8"/>
  </externalReference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OrlandoCities" localSheetId="0">[1]ZIPCODES!#REF!</definedName>
    <definedName name="OrlandoCities" localSheetId="1">[1]ZIPCODES!#REF!</definedName>
    <definedName name="OrlandoCities">[1]ZIPCODES!#REF!</definedName>
    <definedName name="_xlnm.Print_Area" localSheetId="3">CHARTS!$A$1:$W$281</definedName>
    <definedName name="_xlnm.Print_Area" localSheetId="0">'CLIENT LIST'!$BI$2:$BN$48</definedName>
    <definedName name="_xlnm.Print_Area" localSheetId="5">'UNINSURED CLIENTS'!$A$1:$G$55</definedName>
    <definedName name="_xlnm.Print_Titles" localSheetId="4">'WVHA PAYMENTS'!$A:$D,'WVHA PAYMENTS'!$1:$1</definedName>
    <definedName name="QB_COLUMN_1" localSheetId="4" hidden="1">'WVHA PAYMENTS'!#REF!</definedName>
    <definedName name="QB_COLUMN_17" localSheetId="4" hidden="1">'WVHA PAYMENTS'!#REF!</definedName>
    <definedName name="QB_COLUMN_19" localSheetId="4" hidden="1">'WVHA PAYMENTS'!#REF!</definedName>
    <definedName name="QB_COLUMN_20" localSheetId="4" hidden="1">'WVHA PAYMENTS'!#REF!</definedName>
    <definedName name="QB_COLUMN_3" localSheetId="4" hidden="1">'WVHA PAYMENTS'!#REF!</definedName>
    <definedName name="QB_COLUMN_30" localSheetId="4" hidden="1">'WVHA PAYMENTS'!#REF!</definedName>
    <definedName name="QB_COLUMN_31" localSheetId="4" hidden="1">'WVHA PAYMENTS'!#REF!</definedName>
    <definedName name="QB_COLUMN_4" localSheetId="4" hidden="1">'WVHA PAYMENTS'!#REF!</definedName>
    <definedName name="QB_COLUMN_5" localSheetId="4" hidden="1">'WVHA PAYMENTS'!#REF!</definedName>
    <definedName name="QB_COLUMN_7" localSheetId="4" hidden="1">'WVHA PAYMENTS'!#REF!</definedName>
    <definedName name="QB_COLUMN_8" localSheetId="4" hidden="1">'WVHA PAYMENTS'!#REF!</definedName>
    <definedName name="QB_DATA_0" localSheetId="4" hidden="1">'WVHA PAYMENTS'!$5:$5,'WVHA PAYMENTS'!$6:$6,'WVHA PAYMENTS'!$7:$7,'WVHA PAYMENTS'!$8:$8,'WVHA PAYMENTS'!$9:$9,'WVHA PAYMENTS'!$10:$10,'WVHA PAYMENTS'!$11:$11,'WVHA PAYMENTS'!$12:$12,'WVHA PAYMENTS'!$13:$13,'WVHA PAYMENTS'!$14:$14,'WVHA PAYMENTS'!$15:$15,'WVHA PAYMENTS'!$16:$16</definedName>
    <definedName name="QB_FORMULA_0" localSheetId="4" hidden="1">'WVHA PAYMENTS'!#REF!,'WVHA PAYMENTS'!#REF!,'WVHA PAYMENTS'!#REF!,'WVHA PAYMENTS'!#REF!,'WVHA PAYMENTS'!#REF!,'WVHA PAYMENTS'!#REF!,'WVHA PAYMENTS'!#REF!,'WVHA PAYMENTS'!#REF!,'WVHA PAYMENTS'!#REF!,'WVHA PAYMENTS'!#REF!,'WVHA PAYMENTS'!#REF!,'WVHA PAYMENTS'!#REF!,'WVHA PAYMENTS'!#REF!,'WVHA PAYMENTS'!#REF!,'WVHA PAYMENTS'!#REF!,'WVHA PAYMENTS'!#REF!</definedName>
    <definedName name="QB_FORMULA_1" localSheetId="4" hidden="1">'WVHA PAYMENTS'!#REF!,'WVHA PAYMENTS'!#REF!,'WVHA PAYMENTS'!#REF!,'WVHA PAYMENTS'!#REF!</definedName>
    <definedName name="QB_ROW_25301" localSheetId="4" hidden="1">'WVHA PAYMENTS'!#REF!</definedName>
    <definedName name="QB_ROW_59020" localSheetId="4" hidden="1">'WVHA PAYMENTS'!#REF!</definedName>
    <definedName name="QB_ROW_59320" localSheetId="4" hidden="1">'WVHA PAYMENTS'!#REF!</definedName>
    <definedName name="QB_ROW_63030" localSheetId="4" hidden="1">'WVHA PAYMENTS'!#REF!</definedName>
    <definedName name="QB_ROW_63330" localSheetId="4" hidden="1">'WVHA PAYMENTS'!#REF!</definedName>
    <definedName name="QB_ROW_9010" localSheetId="4" hidden="1">'WVHA PAYMENTS'!#REF!</definedName>
    <definedName name="QB_ROW_9310" localSheetId="4" hidden="1">'WVHA PAYMENTS'!#REF!</definedName>
    <definedName name="QBCANSUPPORTUPDATE" localSheetId="4">TRUE</definedName>
    <definedName name="QBCOMPANYFILENAME" localSheetId="4">"Q:\Hispanic Health Initiatives, Inc 2017.QBW"</definedName>
    <definedName name="QBENDDATE" localSheetId="4">20170721</definedName>
    <definedName name="QBHEADERSONSCREEN" localSheetId="4">FALSE</definedName>
    <definedName name="QBMETADATASIZE" localSheetId="4">7465</definedName>
    <definedName name="QBPRESERVECOLOR" localSheetId="4">TRUE</definedName>
    <definedName name="QBPRESERVEFONT" localSheetId="4">TRUE</definedName>
    <definedName name="QBPRESERVEROWHEIGHT" localSheetId="4">TRUE</definedName>
    <definedName name="QBPRESERVESPACE" localSheetId="4">TRUE</definedName>
    <definedName name="QBREPORTCOLAXIS" localSheetId="4">0</definedName>
    <definedName name="QBREPORTCOMPANYID" localSheetId="4">"64ac946a21f84c4693dc5f331b674c73"</definedName>
    <definedName name="QBREPORTCOMPARECOL_ANNUALBUDGET" localSheetId="4">FALSE</definedName>
    <definedName name="QBREPORTCOMPARECOL_AVGCOGS" localSheetId="4">FALSE</definedName>
    <definedName name="QBREPORTCOMPARECOL_AVGPRICE" localSheetId="4">FALSE</definedName>
    <definedName name="QBREPORTCOMPARECOL_BUDDIFF" localSheetId="4">FALSE</definedName>
    <definedName name="QBREPORTCOMPARECOL_BUDGET" localSheetId="4">FALSE</definedName>
    <definedName name="QBREPORTCOMPARECOL_BUDPCT" localSheetId="4">FALSE</definedName>
    <definedName name="QBREPORTCOMPARECOL_COGS" localSheetId="4">FALSE</definedName>
    <definedName name="QBREPORTCOMPARECOL_EXCLUDEAMOUNT" localSheetId="4">FALSE</definedName>
    <definedName name="QBREPORTCOMPARECOL_EXCLUDECURPERIOD" localSheetId="4">FALSE</definedName>
    <definedName name="QBREPORTCOMPARECOL_FORECAST" localSheetId="4">FALSE</definedName>
    <definedName name="QBREPORTCOMPARECOL_GROSSMARGIN" localSheetId="4">FALSE</definedName>
    <definedName name="QBREPORTCOMPARECOL_GROSSMARGINPCT" localSheetId="4">FALSE</definedName>
    <definedName name="QBREPORTCOMPARECOL_HOURS" localSheetId="4">FALSE</definedName>
    <definedName name="QBREPORTCOMPARECOL_PCTCOL" localSheetId="4">FALSE</definedName>
    <definedName name="QBREPORTCOMPARECOL_PCTEXPENSE" localSheetId="4">FALSE</definedName>
    <definedName name="QBREPORTCOMPARECOL_PCTINCOME" localSheetId="4">FALSE</definedName>
    <definedName name="QBREPORTCOMPARECOL_PCTOFSALES" localSheetId="4">FALSE</definedName>
    <definedName name="QBREPORTCOMPARECOL_PCTROW" localSheetId="4">FALSE</definedName>
    <definedName name="QBREPORTCOMPARECOL_PPDIFF" localSheetId="4">FALSE</definedName>
    <definedName name="QBREPORTCOMPARECOL_PPPCT" localSheetId="4">FALSE</definedName>
    <definedName name="QBREPORTCOMPARECOL_PREVPERIOD" localSheetId="4">FALSE</definedName>
    <definedName name="QBREPORTCOMPARECOL_PREVYEAR" localSheetId="4">FALSE</definedName>
    <definedName name="QBREPORTCOMPARECOL_PYDIFF" localSheetId="4">FALSE</definedName>
    <definedName name="QBREPORTCOMPARECOL_PYPCT" localSheetId="4">FALSE</definedName>
    <definedName name="QBREPORTCOMPARECOL_QTY" localSheetId="4">FALSE</definedName>
    <definedName name="QBREPORTCOMPARECOL_RATE" localSheetId="4">FALSE</definedName>
    <definedName name="QBREPORTCOMPARECOL_TRIPBILLEDMILES" localSheetId="4">FALSE</definedName>
    <definedName name="QBREPORTCOMPARECOL_TRIPBILLINGAMOUNT" localSheetId="4">FALSE</definedName>
    <definedName name="QBREPORTCOMPARECOL_TRIPMILES" localSheetId="4">FALSE</definedName>
    <definedName name="QBREPORTCOMPARECOL_TRIPNOTBILLABLEMILES" localSheetId="4">FALSE</definedName>
    <definedName name="QBREPORTCOMPARECOL_TRIPTAXDEDUCTIBLEAMOUNT" localSheetId="4">FALSE</definedName>
    <definedName name="QBREPORTCOMPARECOL_TRIPUNBILLEDMILES" localSheetId="4">FALSE</definedName>
    <definedName name="QBREPORTCOMPARECOL_YTD" localSheetId="4">FALSE</definedName>
    <definedName name="QBREPORTCOMPARECOL_YTDBUDGET" localSheetId="4">FALSE</definedName>
    <definedName name="QBREPORTCOMPARECOL_YTDPCT" localSheetId="4">FALSE</definedName>
    <definedName name="QBREPORTROWAXIS" localSheetId="4">12</definedName>
    <definedName name="QBREPORTSUBCOLAXIS" localSheetId="4">0</definedName>
    <definedName name="QBREPORTTYPE" localSheetId="4">230</definedName>
    <definedName name="QBROWHEADERS" localSheetId="4">4</definedName>
    <definedName name="QBSTARTDATE" localSheetId="4">20170101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2" i="1" l="1"/>
  <c r="BG11" i="1"/>
  <c r="BG10" i="1"/>
  <c r="BG9" i="1"/>
  <c r="BG8" i="1"/>
  <c r="BG7" i="1"/>
  <c r="BG6" i="1"/>
  <c r="BG5" i="1"/>
  <c r="BG4" i="1"/>
  <c r="BG3" i="1"/>
  <c r="BG2" i="1"/>
  <c r="BE11" i="1"/>
  <c r="BE10" i="1"/>
  <c r="BE9" i="1"/>
  <c r="BE8" i="1"/>
  <c r="BE7" i="1"/>
  <c r="BE6" i="1"/>
  <c r="BE5" i="1"/>
  <c r="BE4" i="1"/>
  <c r="BF11" i="1"/>
  <c r="BD11" i="1"/>
  <c r="BC11" i="1"/>
  <c r="BB11" i="1"/>
  <c r="BA11" i="1"/>
  <c r="AZ11" i="1"/>
  <c r="BF10" i="1"/>
  <c r="BD10" i="1"/>
  <c r="BC10" i="1"/>
  <c r="BB10" i="1"/>
  <c r="BA10" i="1"/>
  <c r="AZ10" i="1"/>
  <c r="BF9" i="1"/>
  <c r="BD9" i="1"/>
  <c r="BC9" i="1"/>
  <c r="BB9" i="1"/>
  <c r="BA9" i="1"/>
  <c r="AZ9" i="1"/>
  <c r="BF8" i="1"/>
  <c r="BD8" i="1"/>
  <c r="BC8" i="1"/>
  <c r="BB8" i="1"/>
  <c r="BA8" i="1"/>
  <c r="AZ8" i="1"/>
  <c r="BF7" i="1"/>
  <c r="BD7" i="1"/>
  <c r="BC7" i="1"/>
  <c r="BB7" i="1"/>
  <c r="BA7" i="1"/>
  <c r="AZ7" i="1"/>
  <c r="BF6" i="1"/>
  <c r="BD6" i="1"/>
  <c r="BC6" i="1"/>
  <c r="BB6" i="1"/>
  <c r="BA6" i="1"/>
  <c r="AZ6" i="1"/>
  <c r="BD5" i="1"/>
  <c r="BC5" i="1"/>
  <c r="BB5" i="1"/>
  <c r="BA5" i="1"/>
  <c r="AZ5" i="1"/>
  <c r="BD2" i="1"/>
  <c r="BE2" i="1" s="1"/>
  <c r="BC2" i="1"/>
  <c r="BB2" i="1"/>
  <c r="BA2" i="1"/>
  <c r="AZ2" i="1"/>
  <c r="AL2" i="1"/>
  <c r="AL3" i="1"/>
  <c r="AL4" i="1"/>
  <c r="AL5" i="1"/>
  <c r="AL6" i="1"/>
  <c r="AL7" i="1"/>
  <c r="AL8" i="1"/>
  <c r="AL9" i="1"/>
  <c r="AL10" i="1"/>
  <c r="AL11" i="1"/>
  <c r="AE2" i="1"/>
  <c r="AE3" i="1"/>
  <c r="AH3" i="1"/>
  <c r="AB4" i="1"/>
  <c r="AC4" i="1"/>
  <c r="AD4" i="1"/>
  <c r="AE4" i="1"/>
  <c r="AF4" i="1"/>
  <c r="AG4" i="1"/>
  <c r="AH4" i="1" s="1"/>
  <c r="AI4" i="1"/>
  <c r="AE5" i="1"/>
  <c r="AH5" i="1"/>
  <c r="BF5" i="1" s="1"/>
  <c r="AB6" i="1"/>
  <c r="AC6" i="1"/>
  <c r="AD6" i="1"/>
  <c r="AE6" i="1"/>
  <c r="AF6" i="1"/>
  <c r="AG6" i="1"/>
  <c r="AH6" i="1" s="1"/>
  <c r="AI6" i="1"/>
  <c r="AB7" i="1"/>
  <c r="AC7" i="1"/>
  <c r="AD7" i="1"/>
  <c r="AE7" i="1"/>
  <c r="AF7" i="1"/>
  <c r="AG7" i="1"/>
  <c r="AH7" i="1"/>
  <c r="AI7" i="1"/>
  <c r="AB8" i="1"/>
  <c r="AC8" i="1"/>
  <c r="AD8" i="1"/>
  <c r="AE8" i="1"/>
  <c r="AF8" i="1"/>
  <c r="AG8" i="1"/>
  <c r="AH8" i="1" s="1"/>
  <c r="AI8" i="1"/>
  <c r="AB9" i="1"/>
  <c r="AC9" i="1"/>
  <c r="AD9" i="1"/>
  <c r="AE9" i="1"/>
  <c r="AF9" i="1"/>
  <c r="AG9" i="1"/>
  <c r="AH9" i="1"/>
  <c r="AI9" i="1"/>
  <c r="AB10" i="1"/>
  <c r="AC10" i="1"/>
  <c r="AD10" i="1"/>
  <c r="AE10" i="1"/>
  <c r="AF10" i="1"/>
  <c r="AG10" i="1"/>
  <c r="AH10" i="1" s="1"/>
  <c r="AI10" i="1"/>
  <c r="AB11" i="1"/>
  <c r="AC11" i="1"/>
  <c r="AD11" i="1"/>
  <c r="AE11" i="1"/>
  <c r="AF11" i="1"/>
  <c r="AG11" i="1"/>
  <c r="AH11" i="1"/>
  <c r="AI11" i="1"/>
  <c r="Z2" i="1"/>
  <c r="Z3" i="1"/>
  <c r="Z4" i="1"/>
  <c r="BF4" i="1" s="1"/>
  <c r="Z5" i="1"/>
  <c r="Z6" i="1"/>
  <c r="Z7" i="1"/>
  <c r="Z8" i="1"/>
  <c r="Z9" i="1"/>
  <c r="Z10" i="1"/>
  <c r="Z11" i="1"/>
  <c r="BF3" i="1" l="1"/>
  <c r="BF2" i="1"/>
  <c r="BA4" i="1"/>
  <c r="BB4" i="1"/>
  <c r="B9" i="7"/>
  <c r="E16" i="6"/>
  <c r="E15" i="6"/>
  <c r="E22" i="6"/>
  <c r="E27" i="6"/>
  <c r="E21" i="6"/>
  <c r="Q5" i="7"/>
  <c r="Q2" i="7"/>
  <c r="AI3" i="7"/>
  <c r="AL9" i="7"/>
  <c r="AI6" i="7"/>
  <c r="G21" i="7"/>
  <c r="G19" i="7"/>
  <c r="G18" i="7"/>
  <c r="G17" i="7"/>
  <c r="G16" i="7"/>
  <c r="J17" i="7"/>
  <c r="AZ3" i="1"/>
  <c r="BC3" i="1"/>
  <c r="AZ4" i="1"/>
  <c r="BA3" i="1"/>
  <c r="BB3" i="1"/>
  <c r="BC4" i="1"/>
  <c r="G20" i="7" l="1"/>
  <c r="B101" i="8" a="1"/>
  <c r="B101" i="8" s="1"/>
  <c r="C101" i="8" a="1"/>
  <c r="C101" i="8" s="1"/>
  <c r="D101" i="8" a="1"/>
  <c r="D101" i="8" s="1"/>
  <c r="E101" i="8" a="1"/>
  <c r="E101" i="8" s="1"/>
  <c r="F101" i="8" a="1"/>
  <c r="F101" i="8" s="1"/>
  <c r="G101" i="8" a="1"/>
  <c r="G101" i="8" s="1"/>
  <c r="B102" i="8" a="1"/>
  <c r="B102" i="8" s="1"/>
  <c r="C102" i="8" a="1"/>
  <c r="C102" i="8" s="1"/>
  <c r="D102" i="8" a="1"/>
  <c r="D102" i="8" s="1"/>
  <c r="E102" i="8" a="1"/>
  <c r="E102" i="8" s="1"/>
  <c r="F102" i="8" a="1"/>
  <c r="F102" i="8" s="1"/>
  <c r="G102" i="8" a="1"/>
  <c r="G102" i="8" s="1"/>
  <c r="B103" i="8" a="1"/>
  <c r="B103" i="8" s="1"/>
  <c r="C103" i="8" a="1"/>
  <c r="C103" i="8" s="1"/>
  <c r="D103" i="8" a="1"/>
  <c r="D103" i="8" s="1"/>
  <c r="E103" i="8" a="1"/>
  <c r="E103" i="8" s="1"/>
  <c r="F103" i="8" a="1"/>
  <c r="F103" i="8" s="1"/>
  <c r="G103" i="8" a="1"/>
  <c r="G103" i="8" s="1"/>
  <c r="B104" i="8" a="1"/>
  <c r="B104" i="8" s="1"/>
  <c r="C104" i="8" a="1"/>
  <c r="C104" i="8" s="1"/>
  <c r="D104" i="8" a="1"/>
  <c r="D104" i="8" s="1"/>
  <c r="E104" i="8" a="1"/>
  <c r="E104" i="8" s="1"/>
  <c r="F104" i="8" a="1"/>
  <c r="F104" i="8" s="1"/>
  <c r="G104" i="8" a="1"/>
  <c r="G104" i="8" s="1"/>
  <c r="B105" i="8" a="1"/>
  <c r="B105" i="8" s="1"/>
  <c r="C105" i="8" a="1"/>
  <c r="C105" i="8" s="1"/>
  <c r="D105" i="8" a="1"/>
  <c r="D105" i="8" s="1"/>
  <c r="E105" i="8" a="1"/>
  <c r="E105" i="8" s="1"/>
  <c r="F105" i="8" a="1"/>
  <c r="F105" i="8" s="1"/>
  <c r="G105" i="8" a="1"/>
  <c r="G105" i="8" s="1"/>
  <c r="B106" i="8" a="1"/>
  <c r="B106" i="8" s="1"/>
  <c r="C106" i="8" a="1"/>
  <c r="C106" i="8" s="1"/>
  <c r="D106" i="8" a="1"/>
  <c r="D106" i="8" s="1"/>
  <c r="E106" i="8" a="1"/>
  <c r="E106" i="8" s="1"/>
  <c r="F106" i="8" a="1"/>
  <c r="F106" i="8" s="1"/>
  <c r="G106" i="8" a="1"/>
  <c r="G106" i="8" s="1"/>
  <c r="B107" i="8" a="1"/>
  <c r="B107" i="8" s="1"/>
  <c r="C107" i="8" a="1"/>
  <c r="C107" i="8" s="1"/>
  <c r="D107" i="8" a="1"/>
  <c r="D107" i="8" s="1"/>
  <c r="E107" i="8" a="1"/>
  <c r="E107" i="8" s="1"/>
  <c r="F107" i="8" a="1"/>
  <c r="F107" i="8" s="1"/>
  <c r="G107" i="8" a="1"/>
  <c r="G107" i="8" s="1"/>
  <c r="B108" i="8" a="1"/>
  <c r="B108" i="8" s="1"/>
  <c r="C108" i="8" a="1"/>
  <c r="C108" i="8" s="1"/>
  <c r="D108" i="8" a="1"/>
  <c r="D108" i="8" s="1"/>
  <c r="E108" i="8" a="1"/>
  <c r="E108" i="8" s="1"/>
  <c r="F108" i="8" a="1"/>
  <c r="F108" i="8" s="1"/>
  <c r="G108" i="8" a="1"/>
  <c r="G108" i="8" s="1"/>
  <c r="B109" i="8" a="1"/>
  <c r="B109" i="8" s="1"/>
  <c r="C109" i="8" a="1"/>
  <c r="C109" i="8" s="1"/>
  <c r="D109" i="8" a="1"/>
  <c r="D109" i="8" s="1"/>
  <c r="E109" i="8" a="1"/>
  <c r="E109" i="8" s="1"/>
  <c r="F109" i="8" a="1"/>
  <c r="F109" i="8" s="1"/>
  <c r="G109" i="8" a="1"/>
  <c r="G109" i="8" s="1"/>
  <c r="B110" i="8" a="1"/>
  <c r="B110" i="8" s="1"/>
  <c r="C110" i="8" a="1"/>
  <c r="C110" i="8" s="1"/>
  <c r="D110" i="8" a="1"/>
  <c r="D110" i="8" s="1"/>
  <c r="E110" i="8" a="1"/>
  <c r="E110" i="8" s="1"/>
  <c r="F110" i="8" a="1"/>
  <c r="F110" i="8" s="1"/>
  <c r="G110" i="8" a="1"/>
  <c r="G110" i="8" s="1"/>
  <c r="B111" i="8" a="1"/>
  <c r="B111" i="8" s="1"/>
  <c r="C111" i="8" a="1"/>
  <c r="C111" i="8" s="1"/>
  <c r="D111" i="8" a="1"/>
  <c r="D111" i="8" s="1"/>
  <c r="E111" i="8" a="1"/>
  <c r="E111" i="8" s="1"/>
  <c r="F111" i="8" a="1"/>
  <c r="F111" i="8" s="1"/>
  <c r="G111" i="8" a="1"/>
  <c r="G111" i="8" s="1"/>
  <c r="B112" i="8" a="1"/>
  <c r="B112" i="8" s="1"/>
  <c r="C112" i="8" a="1"/>
  <c r="C112" i="8" s="1"/>
  <c r="D112" i="8" a="1"/>
  <c r="D112" i="8" s="1"/>
  <c r="E112" i="8" a="1"/>
  <c r="E112" i="8" s="1"/>
  <c r="F112" i="8" a="1"/>
  <c r="F112" i="8" s="1"/>
  <c r="G112" i="8" a="1"/>
  <c r="G112" i="8" s="1"/>
  <c r="B113" i="8" a="1"/>
  <c r="B113" i="8" s="1"/>
  <c r="C113" i="8" a="1"/>
  <c r="C113" i="8" s="1"/>
  <c r="D113" i="8" a="1"/>
  <c r="D113" i="8" s="1"/>
  <c r="E113" i="8" a="1"/>
  <c r="E113" i="8" s="1"/>
  <c r="F113" i="8" a="1"/>
  <c r="F113" i="8" s="1"/>
  <c r="G113" i="8" a="1"/>
  <c r="G113" i="8" s="1"/>
  <c r="B114" i="8" a="1"/>
  <c r="B114" i="8" s="1"/>
  <c r="C114" i="8" a="1"/>
  <c r="C114" i="8" s="1"/>
  <c r="D114" i="8" a="1"/>
  <c r="D114" i="8" s="1"/>
  <c r="E114" i="8" a="1"/>
  <c r="E114" i="8" s="1"/>
  <c r="F114" i="8" a="1"/>
  <c r="F114" i="8" s="1"/>
  <c r="G114" i="8" a="1"/>
  <c r="G114" i="8" s="1"/>
  <c r="B115" i="8" a="1"/>
  <c r="B115" i="8" s="1"/>
  <c r="C115" i="8" a="1"/>
  <c r="C115" i="8" s="1"/>
  <c r="D115" i="8" a="1"/>
  <c r="D115" i="8" s="1"/>
  <c r="E115" i="8" a="1"/>
  <c r="E115" i="8" s="1"/>
  <c r="F115" i="8" a="1"/>
  <c r="F115" i="8" s="1"/>
  <c r="G115" i="8" a="1"/>
  <c r="G115" i="8" s="1"/>
  <c r="B116" i="8" a="1"/>
  <c r="B116" i="8" s="1"/>
  <c r="C116" i="8" a="1"/>
  <c r="C116" i="8" s="1"/>
  <c r="D116" i="8" a="1"/>
  <c r="D116" i="8" s="1"/>
  <c r="E116" i="8" a="1"/>
  <c r="E116" i="8" s="1"/>
  <c r="F116" i="8" a="1"/>
  <c r="F116" i="8" s="1"/>
  <c r="G116" i="8" a="1"/>
  <c r="G116" i="8" s="1"/>
  <c r="B117" i="8" a="1"/>
  <c r="B117" i="8" s="1"/>
  <c r="C117" i="8" a="1"/>
  <c r="C117" i="8" s="1"/>
  <c r="D117" i="8" a="1"/>
  <c r="D117" i="8" s="1"/>
  <c r="E117" i="8" a="1"/>
  <c r="E117" i="8" s="1"/>
  <c r="F117" i="8" a="1"/>
  <c r="F117" i="8" s="1"/>
  <c r="G117" i="8" a="1"/>
  <c r="G117" i="8" s="1"/>
  <c r="B118" i="8" a="1"/>
  <c r="B118" i="8" s="1"/>
  <c r="C118" i="8" a="1"/>
  <c r="C118" i="8" s="1"/>
  <c r="D118" i="8" a="1"/>
  <c r="D118" i="8" s="1"/>
  <c r="E118" i="8" a="1"/>
  <c r="E118" i="8" s="1"/>
  <c r="F118" i="8" a="1"/>
  <c r="F118" i="8" s="1"/>
  <c r="G118" i="8" a="1"/>
  <c r="G118" i="8" s="1"/>
  <c r="B119" i="8" a="1"/>
  <c r="B119" i="8" s="1"/>
  <c r="C119" i="8" a="1"/>
  <c r="C119" i="8" s="1"/>
  <c r="D119" i="8" a="1"/>
  <c r="D119" i="8" s="1"/>
  <c r="E119" i="8" a="1"/>
  <c r="E119" i="8" s="1"/>
  <c r="F119" i="8" a="1"/>
  <c r="F119" i="8" s="1"/>
  <c r="G119" i="8" a="1"/>
  <c r="G119" i="8" s="1"/>
  <c r="B120" i="8" a="1"/>
  <c r="B120" i="8" s="1"/>
  <c r="C120" i="8" a="1"/>
  <c r="C120" i="8" s="1"/>
  <c r="D120" i="8" a="1"/>
  <c r="D120" i="8" s="1"/>
  <c r="E120" i="8" a="1"/>
  <c r="E120" i="8" s="1"/>
  <c r="F120" i="8" a="1"/>
  <c r="F120" i="8" s="1"/>
  <c r="G120" i="8" a="1"/>
  <c r="G120" i="8" s="1"/>
  <c r="B121" i="8" a="1"/>
  <c r="B121" i="8" s="1"/>
  <c r="C121" i="8" a="1"/>
  <c r="C121" i="8" s="1"/>
  <c r="D121" i="8" a="1"/>
  <c r="D121" i="8" s="1"/>
  <c r="E121" i="8" a="1"/>
  <c r="E121" i="8" s="1"/>
  <c r="F121" i="8" a="1"/>
  <c r="F121" i="8" s="1"/>
  <c r="G121" i="8" a="1"/>
  <c r="G121" i="8" s="1"/>
  <c r="B122" i="8" a="1"/>
  <c r="B122" i="8" s="1"/>
  <c r="C122" i="8" a="1"/>
  <c r="C122" i="8" s="1"/>
  <c r="D122" i="8" a="1"/>
  <c r="D122" i="8" s="1"/>
  <c r="E122" i="8" a="1"/>
  <c r="E122" i="8" s="1"/>
  <c r="F122" i="8" a="1"/>
  <c r="F122" i="8" s="1"/>
  <c r="G122" i="8" a="1"/>
  <c r="G122" i="8" s="1"/>
  <c r="B123" i="8" a="1"/>
  <c r="B123" i="8" s="1"/>
  <c r="C123" i="8" a="1"/>
  <c r="C123" i="8" s="1"/>
  <c r="D123" i="8" a="1"/>
  <c r="D123" i="8" s="1"/>
  <c r="E123" i="8" a="1"/>
  <c r="E123" i="8" s="1"/>
  <c r="F123" i="8" a="1"/>
  <c r="F123" i="8" s="1"/>
  <c r="G123" i="8" a="1"/>
  <c r="G123" i="8" s="1"/>
  <c r="B124" i="8" a="1"/>
  <c r="B124" i="8" s="1"/>
  <c r="C124" i="8" a="1"/>
  <c r="C124" i="8" s="1"/>
  <c r="D124" i="8" a="1"/>
  <c r="D124" i="8" s="1"/>
  <c r="E124" i="8" a="1"/>
  <c r="E124" i="8" s="1"/>
  <c r="F124" i="8" a="1"/>
  <c r="F124" i="8" s="1"/>
  <c r="G124" i="8" a="1"/>
  <c r="G124" i="8" s="1"/>
  <c r="B125" i="8" a="1"/>
  <c r="B125" i="8" s="1"/>
  <c r="C125" i="8" a="1"/>
  <c r="C125" i="8" s="1"/>
  <c r="D125" i="8" a="1"/>
  <c r="D125" i="8" s="1"/>
  <c r="E125" i="8" a="1"/>
  <c r="E125" i="8" s="1"/>
  <c r="F125" i="8" a="1"/>
  <c r="F125" i="8" s="1"/>
  <c r="G125" i="8" a="1"/>
  <c r="G125" i="8" s="1"/>
  <c r="B126" i="8" a="1"/>
  <c r="B126" i="8" s="1"/>
  <c r="C126" i="8" a="1"/>
  <c r="C126" i="8" s="1"/>
  <c r="D126" i="8" a="1"/>
  <c r="D126" i="8" s="1"/>
  <c r="E126" i="8" a="1"/>
  <c r="E126" i="8" s="1"/>
  <c r="F126" i="8" a="1"/>
  <c r="F126" i="8" s="1"/>
  <c r="G126" i="8" a="1"/>
  <c r="G126" i="8" s="1"/>
  <c r="B127" i="8" a="1"/>
  <c r="B127" i="8" s="1"/>
  <c r="C127" i="8" a="1"/>
  <c r="C127" i="8" s="1"/>
  <c r="D127" i="8" a="1"/>
  <c r="D127" i="8" s="1"/>
  <c r="E127" i="8" a="1"/>
  <c r="E127" i="8" s="1"/>
  <c r="F127" i="8" a="1"/>
  <c r="F127" i="8" s="1"/>
  <c r="G127" i="8" a="1"/>
  <c r="G127" i="8" s="1"/>
  <c r="B128" i="8" a="1"/>
  <c r="B128" i="8" s="1"/>
  <c r="C128" i="8" a="1"/>
  <c r="C128" i="8" s="1"/>
  <c r="D128" i="8" a="1"/>
  <c r="D128" i="8" s="1"/>
  <c r="E128" i="8" a="1"/>
  <c r="E128" i="8" s="1"/>
  <c r="F128" i="8" a="1"/>
  <c r="F128" i="8" s="1"/>
  <c r="G128" i="8" a="1"/>
  <c r="G128" i="8" s="1"/>
  <c r="B129" i="8" a="1"/>
  <c r="B129" i="8" s="1"/>
  <c r="C129" i="8" a="1"/>
  <c r="C129" i="8" s="1"/>
  <c r="D129" i="8" a="1"/>
  <c r="D129" i="8" s="1"/>
  <c r="E129" i="8" a="1"/>
  <c r="E129" i="8" s="1"/>
  <c r="F129" i="8" a="1"/>
  <c r="F129" i="8" s="1"/>
  <c r="G129" i="8" a="1"/>
  <c r="G129" i="8" s="1"/>
  <c r="B130" i="8" a="1"/>
  <c r="B130" i="8" s="1"/>
  <c r="C130" i="8" a="1"/>
  <c r="C130" i="8" s="1"/>
  <c r="D130" i="8" a="1"/>
  <c r="D130" i="8" s="1"/>
  <c r="E130" i="8" a="1"/>
  <c r="E130" i="8" s="1"/>
  <c r="F130" i="8" a="1"/>
  <c r="F130" i="8" s="1"/>
  <c r="G130" i="8" a="1"/>
  <c r="G130" i="8" s="1"/>
  <c r="B131" i="8" a="1"/>
  <c r="B131" i="8" s="1"/>
  <c r="C131" i="8" a="1"/>
  <c r="C131" i="8" s="1"/>
  <c r="D131" i="8" a="1"/>
  <c r="D131" i="8" s="1"/>
  <c r="E131" i="8" a="1"/>
  <c r="E131" i="8" s="1"/>
  <c r="F131" i="8" a="1"/>
  <c r="F131" i="8" s="1"/>
  <c r="G131" i="8" a="1"/>
  <c r="G131" i="8" s="1"/>
  <c r="B132" i="8" a="1"/>
  <c r="B132" i="8" s="1"/>
  <c r="C132" i="8" a="1"/>
  <c r="C132" i="8" s="1"/>
  <c r="D132" i="8" a="1"/>
  <c r="D132" i="8" s="1"/>
  <c r="E132" i="8" a="1"/>
  <c r="E132" i="8" s="1"/>
  <c r="F132" i="8" a="1"/>
  <c r="F132" i="8" s="1"/>
  <c r="G132" i="8" a="1"/>
  <c r="G132" i="8" s="1"/>
  <c r="B133" i="8" a="1"/>
  <c r="B133" i="8" s="1"/>
  <c r="C133" i="8" a="1"/>
  <c r="C133" i="8" s="1"/>
  <c r="D133" i="8" a="1"/>
  <c r="D133" i="8" s="1"/>
  <c r="E133" i="8" a="1"/>
  <c r="E133" i="8" s="1"/>
  <c r="F133" i="8" a="1"/>
  <c r="F133" i="8" s="1"/>
  <c r="G133" i="8" a="1"/>
  <c r="G133" i="8" s="1"/>
  <c r="B134" i="8" a="1"/>
  <c r="B134" i="8" s="1"/>
  <c r="C134" i="8" a="1"/>
  <c r="C134" i="8" s="1"/>
  <c r="D134" i="8" a="1"/>
  <c r="D134" i="8" s="1"/>
  <c r="E134" i="8" a="1"/>
  <c r="E134" i="8" s="1"/>
  <c r="F134" i="8" a="1"/>
  <c r="F134" i="8" s="1"/>
  <c r="G134" i="8" a="1"/>
  <c r="G134" i="8" s="1"/>
  <c r="B135" i="8" a="1"/>
  <c r="B135" i="8" s="1"/>
  <c r="C135" i="8" a="1"/>
  <c r="C135" i="8" s="1"/>
  <c r="D135" i="8" a="1"/>
  <c r="D135" i="8" s="1"/>
  <c r="E135" i="8" a="1"/>
  <c r="E135" i="8" s="1"/>
  <c r="F135" i="8" a="1"/>
  <c r="F135" i="8" s="1"/>
  <c r="G135" i="8" a="1"/>
  <c r="G135" i="8" s="1"/>
  <c r="B136" i="8" a="1"/>
  <c r="B136" i="8" s="1"/>
  <c r="C136" i="8" a="1"/>
  <c r="C136" i="8" s="1"/>
  <c r="D136" i="8" a="1"/>
  <c r="D136" i="8" s="1"/>
  <c r="E136" i="8" a="1"/>
  <c r="E136" i="8" s="1"/>
  <c r="F136" i="8" a="1"/>
  <c r="F136" i="8" s="1"/>
  <c r="G136" i="8" a="1"/>
  <c r="G136" i="8" s="1"/>
  <c r="B137" i="8" a="1"/>
  <c r="B137" i="8" s="1"/>
  <c r="C137" i="8" a="1"/>
  <c r="C137" i="8" s="1"/>
  <c r="D137" i="8" a="1"/>
  <c r="D137" i="8" s="1"/>
  <c r="E137" i="8" a="1"/>
  <c r="E137" i="8" s="1"/>
  <c r="F137" i="8" a="1"/>
  <c r="F137" i="8" s="1"/>
  <c r="G137" i="8" a="1"/>
  <c r="G137" i="8" s="1"/>
  <c r="B138" i="8" a="1"/>
  <c r="B138" i="8" s="1"/>
  <c r="C138" i="8" a="1"/>
  <c r="C138" i="8" s="1"/>
  <c r="D138" i="8" a="1"/>
  <c r="D138" i="8" s="1"/>
  <c r="E138" i="8" a="1"/>
  <c r="E138" i="8" s="1"/>
  <c r="F138" i="8" a="1"/>
  <c r="F138" i="8" s="1"/>
  <c r="G138" i="8" a="1"/>
  <c r="G138" i="8" s="1"/>
  <c r="B139" i="8" a="1"/>
  <c r="B139" i="8" s="1"/>
  <c r="C139" i="8" a="1"/>
  <c r="C139" i="8" s="1"/>
  <c r="D139" i="8" a="1"/>
  <c r="D139" i="8" s="1"/>
  <c r="E139" i="8" a="1"/>
  <c r="E139" i="8" s="1"/>
  <c r="F139" i="8" a="1"/>
  <c r="F139" i="8" s="1"/>
  <c r="G139" i="8" a="1"/>
  <c r="G139" i="8" s="1"/>
  <c r="B140" i="8" a="1"/>
  <c r="B140" i="8" s="1"/>
  <c r="C140" i="8" a="1"/>
  <c r="C140" i="8" s="1"/>
  <c r="D140" i="8" a="1"/>
  <c r="D140" i="8" s="1"/>
  <c r="E140" i="8" a="1"/>
  <c r="E140" i="8" s="1"/>
  <c r="F140" i="8" a="1"/>
  <c r="F140" i="8" s="1"/>
  <c r="G140" i="8" a="1"/>
  <c r="G140" i="8" s="1"/>
  <c r="B141" i="8" a="1"/>
  <c r="B141" i="8" s="1"/>
  <c r="C141" i="8" a="1"/>
  <c r="C141" i="8" s="1"/>
  <c r="D141" i="8" a="1"/>
  <c r="D141" i="8" s="1"/>
  <c r="E141" i="8" a="1"/>
  <c r="E141" i="8" s="1"/>
  <c r="F141" i="8" a="1"/>
  <c r="F141" i="8" s="1"/>
  <c r="G141" i="8" a="1"/>
  <c r="G141" i="8" s="1"/>
  <c r="B142" i="8" a="1"/>
  <c r="B142" i="8" s="1"/>
  <c r="C142" i="8" a="1"/>
  <c r="C142" i="8" s="1"/>
  <c r="D142" i="8" a="1"/>
  <c r="D142" i="8" s="1"/>
  <c r="E142" i="8" a="1"/>
  <c r="E142" i="8" s="1"/>
  <c r="F142" i="8" a="1"/>
  <c r="F142" i="8" s="1"/>
  <c r="G142" i="8" a="1"/>
  <c r="G142" i="8" s="1"/>
  <c r="B143" i="8" a="1"/>
  <c r="B143" i="8" s="1"/>
  <c r="C143" i="8" a="1"/>
  <c r="C143" i="8" s="1"/>
  <c r="D143" i="8" a="1"/>
  <c r="D143" i="8" s="1"/>
  <c r="E143" i="8" a="1"/>
  <c r="E143" i="8" s="1"/>
  <c r="F143" i="8" a="1"/>
  <c r="F143" i="8" s="1"/>
  <c r="G143" i="8" a="1"/>
  <c r="G143" i="8" s="1"/>
  <c r="B144" i="8" a="1"/>
  <c r="B144" i="8" s="1"/>
  <c r="C144" i="8" a="1"/>
  <c r="C144" i="8" s="1"/>
  <c r="D144" i="8" a="1"/>
  <c r="D144" i="8" s="1"/>
  <c r="E144" i="8" a="1"/>
  <c r="E144" i="8" s="1"/>
  <c r="F144" i="8" a="1"/>
  <c r="F144" i="8" s="1"/>
  <c r="G144" i="8" a="1"/>
  <c r="G144" i="8" s="1"/>
  <c r="B145" i="8" a="1"/>
  <c r="B145" i="8" s="1"/>
  <c r="C145" i="8" a="1"/>
  <c r="C145" i="8" s="1"/>
  <c r="D145" i="8" a="1"/>
  <c r="D145" i="8" s="1"/>
  <c r="E145" i="8" a="1"/>
  <c r="E145" i="8" s="1"/>
  <c r="F145" i="8" a="1"/>
  <c r="F145" i="8" s="1"/>
  <c r="G145" i="8" a="1"/>
  <c r="G145" i="8" s="1"/>
  <c r="B146" i="8" a="1"/>
  <c r="B146" i="8" s="1"/>
  <c r="C146" i="8" a="1"/>
  <c r="C146" i="8" s="1"/>
  <c r="D146" i="8" a="1"/>
  <c r="D146" i="8" s="1"/>
  <c r="E146" i="8" a="1"/>
  <c r="E146" i="8" s="1"/>
  <c r="F146" i="8" a="1"/>
  <c r="F146" i="8" s="1"/>
  <c r="G146" i="8" a="1"/>
  <c r="G146" i="8" s="1"/>
  <c r="B147" i="8" a="1"/>
  <c r="B147" i="8" s="1"/>
  <c r="C147" i="8" a="1"/>
  <c r="C147" i="8" s="1"/>
  <c r="D147" i="8" a="1"/>
  <c r="D147" i="8" s="1"/>
  <c r="E147" i="8" a="1"/>
  <c r="E147" i="8" s="1"/>
  <c r="F147" i="8" a="1"/>
  <c r="F147" i="8" s="1"/>
  <c r="G147" i="8" a="1"/>
  <c r="G147" i="8" s="1"/>
  <c r="B148" i="8" a="1"/>
  <c r="B148" i="8" s="1"/>
  <c r="C148" i="8" a="1"/>
  <c r="C148" i="8" s="1"/>
  <c r="D148" i="8" a="1"/>
  <c r="D148" i="8" s="1"/>
  <c r="E148" i="8" a="1"/>
  <c r="E148" i="8" s="1"/>
  <c r="F148" i="8" a="1"/>
  <c r="F148" i="8" s="1"/>
  <c r="G148" i="8" a="1"/>
  <c r="G148" i="8" s="1"/>
  <c r="B149" i="8" a="1"/>
  <c r="B149" i="8" s="1"/>
  <c r="C149" i="8" a="1"/>
  <c r="C149" i="8" s="1"/>
  <c r="D149" i="8" a="1"/>
  <c r="D149" i="8" s="1"/>
  <c r="E149" i="8" a="1"/>
  <c r="E149" i="8" s="1"/>
  <c r="F149" i="8" a="1"/>
  <c r="F149" i="8" s="1"/>
  <c r="G149" i="8" a="1"/>
  <c r="G149" i="8" s="1"/>
  <c r="B150" i="8" a="1"/>
  <c r="B150" i="8" s="1"/>
  <c r="C150" i="8" a="1"/>
  <c r="C150" i="8" s="1"/>
  <c r="D150" i="8" a="1"/>
  <c r="D150" i="8" s="1"/>
  <c r="E150" i="8" a="1"/>
  <c r="E150" i="8" s="1"/>
  <c r="F150" i="8" a="1"/>
  <c r="F150" i="8" s="1"/>
  <c r="G150" i="8" a="1"/>
  <c r="G150" i="8" s="1"/>
  <c r="B151" i="8" a="1"/>
  <c r="B151" i="8" s="1"/>
  <c r="C151" i="8" a="1"/>
  <c r="C151" i="8" s="1"/>
  <c r="D151" i="8" a="1"/>
  <c r="D151" i="8" s="1"/>
  <c r="E151" i="8" a="1"/>
  <c r="E151" i="8" s="1"/>
  <c r="F151" i="8" a="1"/>
  <c r="F151" i="8" s="1"/>
  <c r="G151" i="8" a="1"/>
  <c r="G151" i="8" s="1"/>
  <c r="B152" i="8" a="1"/>
  <c r="B152" i="8" s="1"/>
  <c r="C152" i="8" a="1"/>
  <c r="C152" i="8" s="1"/>
  <c r="D152" i="8" a="1"/>
  <c r="D152" i="8" s="1"/>
  <c r="E152" i="8" a="1"/>
  <c r="E152" i="8" s="1"/>
  <c r="F152" i="8" a="1"/>
  <c r="F152" i="8" s="1"/>
  <c r="G152" i="8" a="1"/>
  <c r="G152" i="8" s="1"/>
  <c r="B153" i="8" a="1"/>
  <c r="B153" i="8" s="1"/>
  <c r="C153" i="8" a="1"/>
  <c r="C153" i="8" s="1"/>
  <c r="D153" i="8" a="1"/>
  <c r="D153" i="8" s="1"/>
  <c r="E153" i="8" a="1"/>
  <c r="E153" i="8" s="1"/>
  <c r="F153" i="8" a="1"/>
  <c r="F153" i="8" s="1"/>
  <c r="G153" i="8" a="1"/>
  <c r="G153" i="8" s="1"/>
  <c r="B154" i="8" a="1"/>
  <c r="B154" i="8" s="1"/>
  <c r="C154" i="8" a="1"/>
  <c r="C154" i="8" s="1"/>
  <c r="D154" i="8" a="1"/>
  <c r="D154" i="8" s="1"/>
  <c r="E154" i="8" a="1"/>
  <c r="E154" i="8" s="1"/>
  <c r="F154" i="8" a="1"/>
  <c r="F154" i="8" s="1"/>
  <c r="G154" i="8" a="1"/>
  <c r="G154" i="8" s="1"/>
  <c r="B155" i="8" a="1"/>
  <c r="B155" i="8" s="1"/>
  <c r="C155" i="8" a="1"/>
  <c r="C155" i="8" s="1"/>
  <c r="D155" i="8" a="1"/>
  <c r="D155" i="8" s="1"/>
  <c r="E155" i="8" a="1"/>
  <c r="E155" i="8" s="1"/>
  <c r="F155" i="8" a="1"/>
  <c r="F155" i="8" s="1"/>
  <c r="G155" i="8" a="1"/>
  <c r="G155" i="8" s="1"/>
  <c r="B156" i="8" a="1"/>
  <c r="B156" i="8" s="1"/>
  <c r="C156" i="8" a="1"/>
  <c r="C156" i="8" s="1"/>
  <c r="D156" i="8" a="1"/>
  <c r="D156" i="8" s="1"/>
  <c r="E156" i="8" a="1"/>
  <c r="E156" i="8" s="1"/>
  <c r="F156" i="8" a="1"/>
  <c r="F156" i="8" s="1"/>
  <c r="G156" i="8" a="1"/>
  <c r="G156" i="8" s="1"/>
  <c r="B157" i="8" a="1"/>
  <c r="B157" i="8" s="1"/>
  <c r="C157" i="8" a="1"/>
  <c r="C157" i="8" s="1"/>
  <c r="D157" i="8" a="1"/>
  <c r="D157" i="8" s="1"/>
  <c r="E157" i="8" a="1"/>
  <c r="E157" i="8" s="1"/>
  <c r="F157" i="8" a="1"/>
  <c r="F157" i="8" s="1"/>
  <c r="G157" i="8" a="1"/>
  <c r="G157" i="8" s="1"/>
  <c r="B158" i="8" a="1"/>
  <c r="B158" i="8" s="1"/>
  <c r="C158" i="8" a="1"/>
  <c r="C158" i="8" s="1"/>
  <c r="D158" i="8" a="1"/>
  <c r="D158" i="8" s="1"/>
  <c r="E158" i="8" a="1"/>
  <c r="E158" i="8" s="1"/>
  <c r="F158" i="8" a="1"/>
  <c r="F158" i="8" s="1"/>
  <c r="G158" i="8" a="1"/>
  <c r="G158" i="8" s="1"/>
  <c r="B159" i="8" a="1"/>
  <c r="B159" i="8" s="1"/>
  <c r="C159" i="8" a="1"/>
  <c r="C159" i="8" s="1"/>
  <c r="D159" i="8" a="1"/>
  <c r="D159" i="8" s="1"/>
  <c r="E159" i="8" a="1"/>
  <c r="E159" i="8" s="1"/>
  <c r="F159" i="8" a="1"/>
  <c r="F159" i="8" s="1"/>
  <c r="G159" i="8" a="1"/>
  <c r="G159" i="8" s="1"/>
  <c r="B160" i="8" a="1"/>
  <c r="B160" i="8" s="1"/>
  <c r="C160" i="8" a="1"/>
  <c r="C160" i="8" s="1"/>
  <c r="D160" i="8" a="1"/>
  <c r="D160" i="8" s="1"/>
  <c r="E160" i="8" a="1"/>
  <c r="E160" i="8" s="1"/>
  <c r="F160" i="8" a="1"/>
  <c r="F160" i="8" s="1"/>
  <c r="G160" i="8" a="1"/>
  <c r="G160" i="8" s="1"/>
  <c r="B161" i="8" a="1"/>
  <c r="B161" i="8" s="1"/>
  <c r="C161" i="8" a="1"/>
  <c r="C161" i="8" s="1"/>
  <c r="D161" i="8" a="1"/>
  <c r="D161" i="8" s="1"/>
  <c r="E161" i="8" a="1"/>
  <c r="E161" i="8" s="1"/>
  <c r="F161" i="8" a="1"/>
  <c r="F161" i="8" s="1"/>
  <c r="G161" i="8" a="1"/>
  <c r="G161" i="8" s="1"/>
  <c r="B162" i="8" a="1"/>
  <c r="B162" i="8" s="1"/>
  <c r="C162" i="8" a="1"/>
  <c r="C162" i="8" s="1"/>
  <c r="D162" i="8" a="1"/>
  <c r="D162" i="8" s="1"/>
  <c r="E162" i="8" a="1"/>
  <c r="E162" i="8" s="1"/>
  <c r="F162" i="8" a="1"/>
  <c r="F162" i="8" s="1"/>
  <c r="G162" i="8" a="1"/>
  <c r="G162" i="8" s="1"/>
  <c r="B163" i="8" a="1"/>
  <c r="B163" i="8" s="1"/>
  <c r="C163" i="8" a="1"/>
  <c r="C163" i="8" s="1"/>
  <c r="D163" i="8" a="1"/>
  <c r="D163" i="8" s="1"/>
  <c r="E163" i="8" a="1"/>
  <c r="E163" i="8" s="1"/>
  <c r="F163" i="8" a="1"/>
  <c r="F163" i="8" s="1"/>
  <c r="G163" i="8" a="1"/>
  <c r="G163" i="8" s="1"/>
  <c r="B164" i="8" a="1"/>
  <c r="B164" i="8" s="1"/>
  <c r="C164" i="8" a="1"/>
  <c r="C164" i="8" s="1"/>
  <c r="D164" i="8" a="1"/>
  <c r="D164" i="8" s="1"/>
  <c r="E164" i="8" a="1"/>
  <c r="E164" i="8" s="1"/>
  <c r="F164" i="8" a="1"/>
  <c r="F164" i="8" s="1"/>
  <c r="G164" i="8" a="1"/>
  <c r="G164" i="8" s="1"/>
  <c r="B165" i="8" a="1"/>
  <c r="B165" i="8" s="1"/>
  <c r="C165" i="8" a="1"/>
  <c r="C165" i="8" s="1"/>
  <c r="D165" i="8" a="1"/>
  <c r="D165" i="8" s="1"/>
  <c r="E165" i="8" a="1"/>
  <c r="E165" i="8" s="1"/>
  <c r="F165" i="8" a="1"/>
  <c r="F165" i="8" s="1"/>
  <c r="G165" i="8" a="1"/>
  <c r="G165" i="8" s="1"/>
  <c r="B166" i="8" a="1"/>
  <c r="B166" i="8" s="1"/>
  <c r="C166" i="8" a="1"/>
  <c r="C166" i="8" s="1"/>
  <c r="D166" i="8" a="1"/>
  <c r="D166" i="8" s="1"/>
  <c r="E166" i="8" a="1"/>
  <c r="E166" i="8" s="1"/>
  <c r="F166" i="8" a="1"/>
  <c r="F166" i="8" s="1"/>
  <c r="G166" i="8" a="1"/>
  <c r="G166" i="8" s="1"/>
  <c r="B167" i="8" a="1"/>
  <c r="B167" i="8" s="1"/>
  <c r="C167" i="8" a="1"/>
  <c r="C167" i="8" s="1"/>
  <c r="D167" i="8" a="1"/>
  <c r="D167" i="8" s="1"/>
  <c r="E167" i="8" a="1"/>
  <c r="E167" i="8" s="1"/>
  <c r="F167" i="8" a="1"/>
  <c r="F167" i="8" s="1"/>
  <c r="G167" i="8" a="1"/>
  <c r="G167" i="8" s="1"/>
  <c r="B168" i="8" a="1"/>
  <c r="B168" i="8" s="1"/>
  <c r="C168" i="8" a="1"/>
  <c r="C168" i="8" s="1"/>
  <c r="D168" i="8" a="1"/>
  <c r="D168" i="8" s="1"/>
  <c r="E168" i="8" a="1"/>
  <c r="E168" i="8" s="1"/>
  <c r="F168" i="8" a="1"/>
  <c r="F168" i="8" s="1"/>
  <c r="G168" i="8" a="1"/>
  <c r="G168" i="8" s="1"/>
  <c r="B169" i="8" a="1"/>
  <c r="B169" i="8" s="1"/>
  <c r="C169" i="8" a="1"/>
  <c r="C169" i="8" s="1"/>
  <c r="D169" i="8" a="1"/>
  <c r="D169" i="8" s="1"/>
  <c r="E169" i="8" a="1"/>
  <c r="E169" i="8" s="1"/>
  <c r="F169" i="8" a="1"/>
  <c r="F169" i="8" s="1"/>
  <c r="G169" i="8" a="1"/>
  <c r="G169" i="8" s="1"/>
  <c r="B170" i="8" a="1"/>
  <c r="B170" i="8" s="1"/>
  <c r="C170" i="8" a="1"/>
  <c r="C170" i="8" s="1"/>
  <c r="D170" i="8" a="1"/>
  <c r="D170" i="8" s="1"/>
  <c r="E170" i="8" a="1"/>
  <c r="E170" i="8" s="1"/>
  <c r="F170" i="8" a="1"/>
  <c r="F170" i="8" s="1"/>
  <c r="G170" i="8" a="1"/>
  <c r="G170" i="8" s="1"/>
  <c r="B171" i="8" a="1"/>
  <c r="B171" i="8" s="1"/>
  <c r="C171" i="8" a="1"/>
  <c r="C171" i="8" s="1"/>
  <c r="D171" i="8" a="1"/>
  <c r="D171" i="8" s="1"/>
  <c r="E171" i="8" a="1"/>
  <c r="E171" i="8" s="1"/>
  <c r="F171" i="8" a="1"/>
  <c r="F171" i="8" s="1"/>
  <c r="G171" i="8" a="1"/>
  <c r="G171" i="8" s="1"/>
  <c r="B172" i="8" a="1"/>
  <c r="B172" i="8" s="1"/>
  <c r="C172" i="8" a="1"/>
  <c r="C172" i="8" s="1"/>
  <c r="D172" i="8" a="1"/>
  <c r="D172" i="8" s="1"/>
  <c r="E172" i="8" a="1"/>
  <c r="E172" i="8" s="1"/>
  <c r="F172" i="8" a="1"/>
  <c r="F172" i="8" s="1"/>
  <c r="G172" i="8" a="1"/>
  <c r="G172" i="8" s="1"/>
  <c r="B173" i="8" a="1"/>
  <c r="B173" i="8" s="1"/>
  <c r="C173" i="8" a="1"/>
  <c r="C173" i="8" s="1"/>
  <c r="D173" i="8" a="1"/>
  <c r="D173" i="8" s="1"/>
  <c r="E173" i="8" a="1"/>
  <c r="E173" i="8" s="1"/>
  <c r="F173" i="8" a="1"/>
  <c r="F173" i="8" s="1"/>
  <c r="G173" i="8" a="1"/>
  <c r="G173" i="8" s="1"/>
  <c r="B174" i="8" a="1"/>
  <c r="B174" i="8" s="1"/>
  <c r="C174" i="8" a="1"/>
  <c r="C174" i="8" s="1"/>
  <c r="D174" i="8" a="1"/>
  <c r="D174" i="8" s="1"/>
  <c r="E174" i="8" a="1"/>
  <c r="E174" i="8" s="1"/>
  <c r="F174" i="8" a="1"/>
  <c r="F174" i="8" s="1"/>
  <c r="G174" i="8" a="1"/>
  <c r="G174" i="8" s="1"/>
  <c r="B175" i="8" a="1"/>
  <c r="B175" i="8" s="1"/>
  <c r="C175" i="8" a="1"/>
  <c r="C175" i="8" s="1"/>
  <c r="D175" i="8" a="1"/>
  <c r="D175" i="8" s="1"/>
  <c r="E175" i="8" a="1"/>
  <c r="E175" i="8" s="1"/>
  <c r="F175" i="8" a="1"/>
  <c r="F175" i="8" s="1"/>
  <c r="G175" i="8" a="1"/>
  <c r="G175" i="8" s="1"/>
  <c r="B176" i="8" a="1"/>
  <c r="B176" i="8" s="1"/>
  <c r="C176" i="8" a="1"/>
  <c r="C176" i="8" s="1"/>
  <c r="D176" i="8" a="1"/>
  <c r="D176" i="8" s="1"/>
  <c r="E176" i="8" a="1"/>
  <c r="E176" i="8" s="1"/>
  <c r="F176" i="8" a="1"/>
  <c r="F176" i="8" s="1"/>
  <c r="G176" i="8" a="1"/>
  <c r="G176" i="8" s="1"/>
  <c r="B177" i="8" a="1"/>
  <c r="B177" i="8" s="1"/>
  <c r="C177" i="8" a="1"/>
  <c r="C177" i="8" s="1"/>
  <c r="D177" i="8" a="1"/>
  <c r="D177" i="8" s="1"/>
  <c r="E177" i="8" a="1"/>
  <c r="E177" i="8" s="1"/>
  <c r="F177" i="8" a="1"/>
  <c r="F177" i="8" s="1"/>
  <c r="G177" i="8" a="1"/>
  <c r="G177" i="8" s="1"/>
  <c r="B178" i="8" a="1"/>
  <c r="B178" i="8" s="1"/>
  <c r="C178" i="8" a="1"/>
  <c r="C178" i="8" s="1"/>
  <c r="D178" i="8" a="1"/>
  <c r="D178" i="8" s="1"/>
  <c r="E178" i="8" a="1"/>
  <c r="E178" i="8" s="1"/>
  <c r="F178" i="8" a="1"/>
  <c r="F178" i="8" s="1"/>
  <c r="G178" i="8" a="1"/>
  <c r="G178" i="8" s="1"/>
  <c r="B179" i="8" a="1"/>
  <c r="B179" i="8" s="1"/>
  <c r="C179" i="8" a="1"/>
  <c r="C179" i="8" s="1"/>
  <c r="D179" i="8" a="1"/>
  <c r="D179" i="8" s="1"/>
  <c r="E179" i="8" a="1"/>
  <c r="E179" i="8" s="1"/>
  <c r="F179" i="8" a="1"/>
  <c r="F179" i="8" s="1"/>
  <c r="G179" i="8" a="1"/>
  <c r="G179" i="8" s="1"/>
  <c r="B180" i="8" a="1"/>
  <c r="B180" i="8" s="1"/>
  <c r="C180" i="8" a="1"/>
  <c r="C180" i="8" s="1"/>
  <c r="D180" i="8" a="1"/>
  <c r="D180" i="8" s="1"/>
  <c r="E180" i="8" a="1"/>
  <c r="E180" i="8" s="1"/>
  <c r="F180" i="8" a="1"/>
  <c r="F180" i="8" s="1"/>
  <c r="G180" i="8" a="1"/>
  <c r="G180" i="8" s="1"/>
  <c r="B181" i="8" a="1"/>
  <c r="B181" i="8" s="1"/>
  <c r="C181" i="8" a="1"/>
  <c r="C181" i="8" s="1"/>
  <c r="D181" i="8" a="1"/>
  <c r="D181" i="8" s="1"/>
  <c r="E181" i="8" a="1"/>
  <c r="E181" i="8" s="1"/>
  <c r="F181" i="8" a="1"/>
  <c r="F181" i="8" s="1"/>
  <c r="G181" i="8" a="1"/>
  <c r="G181" i="8" s="1"/>
  <c r="B182" i="8" a="1"/>
  <c r="B182" i="8" s="1"/>
  <c r="C182" i="8" a="1"/>
  <c r="C182" i="8" s="1"/>
  <c r="D182" i="8" a="1"/>
  <c r="D182" i="8" s="1"/>
  <c r="E182" i="8" a="1"/>
  <c r="E182" i="8" s="1"/>
  <c r="F182" i="8" a="1"/>
  <c r="F182" i="8" s="1"/>
  <c r="G182" i="8" a="1"/>
  <c r="G182" i="8" s="1"/>
  <c r="B183" i="8" a="1"/>
  <c r="B183" i="8" s="1"/>
  <c r="C183" i="8" a="1"/>
  <c r="C183" i="8" s="1"/>
  <c r="D183" i="8" a="1"/>
  <c r="D183" i="8" s="1"/>
  <c r="E183" i="8" a="1"/>
  <c r="E183" i="8" s="1"/>
  <c r="F183" i="8" a="1"/>
  <c r="F183" i="8" s="1"/>
  <c r="G183" i="8" a="1"/>
  <c r="G183" i="8" s="1"/>
  <c r="B184" i="8" a="1"/>
  <c r="B184" i="8" s="1"/>
  <c r="C184" i="8" a="1"/>
  <c r="C184" i="8" s="1"/>
  <c r="D184" i="8" a="1"/>
  <c r="D184" i="8" s="1"/>
  <c r="E184" i="8" a="1"/>
  <c r="E184" i="8" s="1"/>
  <c r="F184" i="8" a="1"/>
  <c r="F184" i="8" s="1"/>
  <c r="G184" i="8" a="1"/>
  <c r="G184" i="8" s="1"/>
  <c r="B185" i="8" a="1"/>
  <c r="B185" i="8" s="1"/>
  <c r="C185" i="8" a="1"/>
  <c r="C185" i="8" s="1"/>
  <c r="D185" i="8" a="1"/>
  <c r="D185" i="8" s="1"/>
  <c r="E185" i="8" a="1"/>
  <c r="E185" i="8" s="1"/>
  <c r="F185" i="8" a="1"/>
  <c r="F185" i="8" s="1"/>
  <c r="G185" i="8" a="1"/>
  <c r="G185" i="8" s="1"/>
  <c r="B186" i="8" a="1"/>
  <c r="B186" i="8" s="1"/>
  <c r="C186" i="8" a="1"/>
  <c r="C186" i="8" s="1"/>
  <c r="D186" i="8" a="1"/>
  <c r="D186" i="8" s="1"/>
  <c r="E186" i="8" a="1"/>
  <c r="E186" i="8" s="1"/>
  <c r="F186" i="8" a="1"/>
  <c r="F186" i="8" s="1"/>
  <c r="G186" i="8" a="1"/>
  <c r="G186" i="8" s="1"/>
  <c r="B187" i="8" a="1"/>
  <c r="B187" i="8" s="1"/>
  <c r="C187" i="8" a="1"/>
  <c r="C187" i="8" s="1"/>
  <c r="D187" i="8" a="1"/>
  <c r="D187" i="8" s="1"/>
  <c r="E187" i="8" a="1"/>
  <c r="E187" i="8" s="1"/>
  <c r="F187" i="8" a="1"/>
  <c r="F187" i="8" s="1"/>
  <c r="G187" i="8" a="1"/>
  <c r="G187" i="8" s="1"/>
  <c r="B188" i="8" a="1"/>
  <c r="B188" i="8" s="1"/>
  <c r="C188" i="8" a="1"/>
  <c r="C188" i="8" s="1"/>
  <c r="D188" i="8" a="1"/>
  <c r="D188" i="8" s="1"/>
  <c r="E188" i="8" a="1"/>
  <c r="E188" i="8" s="1"/>
  <c r="F188" i="8" a="1"/>
  <c r="F188" i="8" s="1"/>
  <c r="G188" i="8" a="1"/>
  <c r="G188" i="8" s="1"/>
  <c r="B189" i="8" a="1"/>
  <c r="B189" i="8" s="1"/>
  <c r="C189" i="8" a="1"/>
  <c r="C189" i="8" s="1"/>
  <c r="D189" i="8" a="1"/>
  <c r="D189" i="8" s="1"/>
  <c r="E189" i="8" a="1"/>
  <c r="E189" i="8" s="1"/>
  <c r="F189" i="8" a="1"/>
  <c r="F189" i="8" s="1"/>
  <c r="G189" i="8" a="1"/>
  <c r="G189" i="8" s="1"/>
  <c r="B190" i="8" a="1"/>
  <c r="B190" i="8" s="1"/>
  <c r="C190" i="8" a="1"/>
  <c r="C190" i="8" s="1"/>
  <c r="D190" i="8" a="1"/>
  <c r="D190" i="8" s="1"/>
  <c r="E190" i="8" a="1"/>
  <c r="E190" i="8" s="1"/>
  <c r="F190" i="8" a="1"/>
  <c r="F190" i="8" s="1"/>
  <c r="G190" i="8" a="1"/>
  <c r="G190" i="8" s="1"/>
  <c r="B191" i="8" a="1"/>
  <c r="B191" i="8" s="1"/>
  <c r="C191" i="8" a="1"/>
  <c r="C191" i="8" s="1"/>
  <c r="D191" i="8" a="1"/>
  <c r="D191" i="8" s="1"/>
  <c r="E191" i="8" a="1"/>
  <c r="E191" i="8" s="1"/>
  <c r="F191" i="8" a="1"/>
  <c r="F191" i="8" s="1"/>
  <c r="G191" i="8" a="1"/>
  <c r="G191" i="8" s="1"/>
  <c r="B192" i="8" a="1"/>
  <c r="B192" i="8" s="1"/>
  <c r="C192" i="8" a="1"/>
  <c r="C192" i="8" s="1"/>
  <c r="D192" i="8" a="1"/>
  <c r="D192" i="8" s="1"/>
  <c r="E192" i="8" a="1"/>
  <c r="E192" i="8" s="1"/>
  <c r="F192" i="8" a="1"/>
  <c r="F192" i="8" s="1"/>
  <c r="G192" i="8" a="1"/>
  <c r="G192" i="8" s="1"/>
  <c r="B193" i="8" a="1"/>
  <c r="B193" i="8" s="1"/>
  <c r="C193" i="8" a="1"/>
  <c r="C193" i="8" s="1"/>
  <c r="D193" i="8" a="1"/>
  <c r="D193" i="8" s="1"/>
  <c r="E193" i="8" a="1"/>
  <c r="E193" i="8" s="1"/>
  <c r="F193" i="8" a="1"/>
  <c r="F193" i="8" s="1"/>
  <c r="G193" i="8" a="1"/>
  <c r="G193" i="8" s="1"/>
  <c r="B194" i="8" a="1"/>
  <c r="B194" i="8" s="1"/>
  <c r="C194" i="8" a="1"/>
  <c r="C194" i="8" s="1"/>
  <c r="D194" i="8" a="1"/>
  <c r="D194" i="8" s="1"/>
  <c r="E194" i="8" a="1"/>
  <c r="E194" i="8" s="1"/>
  <c r="F194" i="8" a="1"/>
  <c r="F194" i="8" s="1"/>
  <c r="G194" i="8" a="1"/>
  <c r="G194" i="8" s="1"/>
  <c r="B195" i="8" a="1"/>
  <c r="B195" i="8" s="1"/>
  <c r="C195" i="8" a="1"/>
  <c r="C195" i="8" s="1"/>
  <c r="D195" i="8" a="1"/>
  <c r="D195" i="8" s="1"/>
  <c r="E195" i="8" a="1"/>
  <c r="E195" i="8" s="1"/>
  <c r="F195" i="8" a="1"/>
  <c r="F195" i="8" s="1"/>
  <c r="G195" i="8" a="1"/>
  <c r="G195" i="8" s="1"/>
  <c r="B196" i="8" a="1"/>
  <c r="B196" i="8" s="1"/>
  <c r="C196" i="8" a="1"/>
  <c r="C196" i="8" s="1"/>
  <c r="D196" i="8" a="1"/>
  <c r="D196" i="8" s="1"/>
  <c r="E196" i="8" a="1"/>
  <c r="E196" i="8" s="1"/>
  <c r="F196" i="8" a="1"/>
  <c r="F196" i="8" s="1"/>
  <c r="G196" i="8" a="1"/>
  <c r="G196" i="8" s="1"/>
  <c r="B197" i="8" a="1"/>
  <c r="B197" i="8" s="1"/>
  <c r="C197" i="8" a="1"/>
  <c r="C197" i="8" s="1"/>
  <c r="D197" i="8" a="1"/>
  <c r="D197" i="8" s="1"/>
  <c r="E197" i="8" a="1"/>
  <c r="E197" i="8" s="1"/>
  <c r="F197" i="8" a="1"/>
  <c r="F197" i="8" s="1"/>
  <c r="G197" i="8" a="1"/>
  <c r="G197" i="8" s="1"/>
  <c r="B198" i="8" a="1"/>
  <c r="B198" i="8" s="1"/>
  <c r="C198" i="8" a="1"/>
  <c r="C198" i="8" s="1"/>
  <c r="D198" i="8" a="1"/>
  <c r="D198" i="8" s="1"/>
  <c r="E198" i="8" a="1"/>
  <c r="E198" i="8" s="1"/>
  <c r="F198" i="8" a="1"/>
  <c r="F198" i="8" s="1"/>
  <c r="G198" i="8" a="1"/>
  <c r="G198" i="8" s="1"/>
  <c r="B199" i="8" a="1"/>
  <c r="B199" i="8" s="1"/>
  <c r="C199" i="8" a="1"/>
  <c r="C199" i="8" s="1"/>
  <c r="D199" i="8" a="1"/>
  <c r="D199" i="8" s="1"/>
  <c r="E199" i="8" a="1"/>
  <c r="E199" i="8" s="1"/>
  <c r="F199" i="8" a="1"/>
  <c r="F199" i="8" s="1"/>
  <c r="G199" i="8" a="1"/>
  <c r="G199" i="8" s="1"/>
  <c r="B200" i="8" a="1"/>
  <c r="B200" i="8" s="1"/>
  <c r="C200" i="8" a="1"/>
  <c r="C200" i="8" s="1"/>
  <c r="D200" i="8" a="1"/>
  <c r="D200" i="8" s="1"/>
  <c r="E200" i="8" a="1"/>
  <c r="E200" i="8" s="1"/>
  <c r="F200" i="8" a="1"/>
  <c r="F200" i="8" s="1"/>
  <c r="G200" i="8" a="1"/>
  <c r="G200" i="8" s="1"/>
  <c r="B201" i="8" a="1"/>
  <c r="B201" i="8" s="1"/>
  <c r="C201" i="8" a="1"/>
  <c r="C201" i="8" s="1"/>
  <c r="D201" i="8" a="1"/>
  <c r="D201" i="8" s="1"/>
  <c r="E201" i="8" a="1"/>
  <c r="E201" i="8" s="1"/>
  <c r="F201" i="8" a="1"/>
  <c r="F201" i="8" s="1"/>
  <c r="G201" i="8" a="1"/>
  <c r="G201" i="8" s="1"/>
  <c r="B202" i="8" a="1"/>
  <c r="B202" i="8" s="1"/>
  <c r="C202" i="8" a="1"/>
  <c r="C202" i="8" s="1"/>
  <c r="D202" i="8" a="1"/>
  <c r="D202" i="8" s="1"/>
  <c r="E202" i="8" a="1"/>
  <c r="E202" i="8" s="1"/>
  <c r="F202" i="8" a="1"/>
  <c r="F202" i="8" s="1"/>
  <c r="G202" i="8" a="1"/>
  <c r="G202" i="8" s="1"/>
  <c r="B203" i="8" a="1"/>
  <c r="B203" i="8" s="1"/>
  <c r="C203" i="8" a="1"/>
  <c r="C203" i="8" s="1"/>
  <c r="D203" i="8" a="1"/>
  <c r="D203" i="8" s="1"/>
  <c r="E203" i="8" a="1"/>
  <c r="E203" i="8" s="1"/>
  <c r="F203" i="8" a="1"/>
  <c r="F203" i="8" s="1"/>
  <c r="G203" i="8" a="1"/>
  <c r="G203" i="8" s="1"/>
  <c r="B204" i="8" a="1"/>
  <c r="B204" i="8" s="1"/>
  <c r="C204" i="8" a="1"/>
  <c r="C204" i="8" s="1"/>
  <c r="D204" i="8" a="1"/>
  <c r="D204" i="8" s="1"/>
  <c r="E204" i="8" a="1"/>
  <c r="E204" i="8" s="1"/>
  <c r="F204" i="8" a="1"/>
  <c r="F204" i="8" s="1"/>
  <c r="G204" i="8" a="1"/>
  <c r="G204" i="8" s="1"/>
  <c r="B205" i="8" a="1"/>
  <c r="B205" i="8" s="1"/>
  <c r="C205" i="8" a="1"/>
  <c r="C205" i="8" s="1"/>
  <c r="D205" i="8" a="1"/>
  <c r="D205" i="8" s="1"/>
  <c r="E205" i="8" a="1"/>
  <c r="E205" i="8" s="1"/>
  <c r="F205" i="8" a="1"/>
  <c r="F205" i="8" s="1"/>
  <c r="G205" i="8" a="1"/>
  <c r="G205" i="8" s="1"/>
  <c r="B206" i="8" a="1"/>
  <c r="B206" i="8" s="1"/>
  <c r="C206" i="8" a="1"/>
  <c r="C206" i="8" s="1"/>
  <c r="D206" i="8" a="1"/>
  <c r="D206" i="8" s="1"/>
  <c r="E206" i="8" a="1"/>
  <c r="E206" i="8" s="1"/>
  <c r="F206" i="8" a="1"/>
  <c r="F206" i="8" s="1"/>
  <c r="G206" i="8" a="1"/>
  <c r="G206" i="8" s="1"/>
  <c r="B207" i="8" a="1"/>
  <c r="B207" i="8" s="1"/>
  <c r="C207" i="8" a="1"/>
  <c r="C207" i="8" s="1"/>
  <c r="D207" i="8" a="1"/>
  <c r="D207" i="8" s="1"/>
  <c r="E207" i="8" a="1"/>
  <c r="E207" i="8" s="1"/>
  <c r="F207" i="8" a="1"/>
  <c r="F207" i="8" s="1"/>
  <c r="G207" i="8" a="1"/>
  <c r="G207" i="8" s="1"/>
  <c r="B208" i="8" a="1"/>
  <c r="B208" i="8" s="1"/>
  <c r="C208" i="8" a="1"/>
  <c r="C208" i="8" s="1"/>
  <c r="D208" i="8" a="1"/>
  <c r="D208" i="8" s="1"/>
  <c r="E208" i="8" a="1"/>
  <c r="E208" i="8" s="1"/>
  <c r="F208" i="8" a="1"/>
  <c r="F208" i="8" s="1"/>
  <c r="G208" i="8" a="1"/>
  <c r="G208" i="8" s="1"/>
  <c r="B209" i="8" a="1"/>
  <c r="B209" i="8" s="1"/>
  <c r="C209" i="8" a="1"/>
  <c r="C209" i="8" s="1"/>
  <c r="D209" i="8" a="1"/>
  <c r="D209" i="8" s="1"/>
  <c r="E209" i="8" a="1"/>
  <c r="E209" i="8" s="1"/>
  <c r="F209" i="8" a="1"/>
  <c r="F209" i="8" s="1"/>
  <c r="G209" i="8" a="1"/>
  <c r="G209" i="8" s="1"/>
  <c r="B210" i="8" a="1"/>
  <c r="B210" i="8" s="1"/>
  <c r="C210" i="8" a="1"/>
  <c r="C210" i="8" s="1"/>
  <c r="D210" i="8" a="1"/>
  <c r="D210" i="8" s="1"/>
  <c r="E210" i="8" a="1"/>
  <c r="E210" i="8" s="1"/>
  <c r="F210" i="8" a="1"/>
  <c r="F210" i="8" s="1"/>
  <c r="G210" i="8" a="1"/>
  <c r="G210" i="8" s="1"/>
  <c r="B211" i="8" a="1"/>
  <c r="B211" i="8" s="1"/>
  <c r="C211" i="8" a="1"/>
  <c r="C211" i="8" s="1"/>
  <c r="D211" i="8" a="1"/>
  <c r="D211" i="8" s="1"/>
  <c r="E211" i="8" a="1"/>
  <c r="E211" i="8" s="1"/>
  <c r="F211" i="8" a="1"/>
  <c r="F211" i="8" s="1"/>
  <c r="G211" i="8" a="1"/>
  <c r="G211" i="8" s="1"/>
  <c r="B212" i="8" a="1"/>
  <c r="B212" i="8" s="1"/>
  <c r="C212" i="8" a="1"/>
  <c r="C212" i="8" s="1"/>
  <c r="D212" i="8" a="1"/>
  <c r="D212" i="8" s="1"/>
  <c r="E212" i="8" a="1"/>
  <c r="E212" i="8" s="1"/>
  <c r="F212" i="8" a="1"/>
  <c r="F212" i="8" s="1"/>
  <c r="G212" i="8" a="1"/>
  <c r="G212" i="8" s="1"/>
  <c r="B213" i="8" a="1"/>
  <c r="B213" i="8" s="1"/>
  <c r="C213" i="8" a="1"/>
  <c r="C213" i="8" s="1"/>
  <c r="D213" i="8" a="1"/>
  <c r="D213" i="8" s="1"/>
  <c r="E213" i="8" a="1"/>
  <c r="E213" i="8" s="1"/>
  <c r="F213" i="8" a="1"/>
  <c r="F213" i="8" s="1"/>
  <c r="G213" i="8" a="1"/>
  <c r="G213" i="8" s="1"/>
  <c r="B214" i="8" a="1"/>
  <c r="B214" i="8" s="1"/>
  <c r="C214" i="8" a="1"/>
  <c r="C214" i="8" s="1"/>
  <c r="D214" i="8" a="1"/>
  <c r="D214" i="8" s="1"/>
  <c r="E214" i="8" a="1"/>
  <c r="E214" i="8" s="1"/>
  <c r="F214" i="8" a="1"/>
  <c r="F214" i="8" s="1"/>
  <c r="G214" i="8" a="1"/>
  <c r="G214" i="8" s="1"/>
  <c r="B215" i="8" a="1"/>
  <c r="B215" i="8" s="1"/>
  <c r="C215" i="8" a="1"/>
  <c r="C215" i="8" s="1"/>
  <c r="D215" i="8" a="1"/>
  <c r="D215" i="8" s="1"/>
  <c r="E215" i="8" a="1"/>
  <c r="E215" i="8" s="1"/>
  <c r="F215" i="8" a="1"/>
  <c r="F215" i="8" s="1"/>
  <c r="G215" i="8" a="1"/>
  <c r="G215" i="8" s="1"/>
  <c r="B216" i="8" a="1"/>
  <c r="B216" i="8" s="1"/>
  <c r="C216" i="8" a="1"/>
  <c r="C216" i="8" s="1"/>
  <c r="D216" i="8" a="1"/>
  <c r="D216" i="8" s="1"/>
  <c r="E216" i="8" a="1"/>
  <c r="E216" i="8" s="1"/>
  <c r="F216" i="8" a="1"/>
  <c r="F216" i="8" s="1"/>
  <c r="G216" i="8" a="1"/>
  <c r="G216" i="8" s="1"/>
  <c r="B217" i="8" a="1"/>
  <c r="B217" i="8" s="1"/>
  <c r="C217" i="8" a="1"/>
  <c r="C217" i="8" s="1"/>
  <c r="D217" i="8" a="1"/>
  <c r="D217" i="8" s="1"/>
  <c r="E217" i="8" a="1"/>
  <c r="E217" i="8" s="1"/>
  <c r="F217" i="8" a="1"/>
  <c r="F217" i="8" s="1"/>
  <c r="G217" i="8" a="1"/>
  <c r="G217" i="8" s="1"/>
  <c r="B218" i="8" a="1"/>
  <c r="B218" i="8" s="1"/>
  <c r="C218" i="8" a="1"/>
  <c r="C218" i="8" s="1"/>
  <c r="D218" i="8" a="1"/>
  <c r="D218" i="8" s="1"/>
  <c r="E218" i="8" a="1"/>
  <c r="E218" i="8" s="1"/>
  <c r="F218" i="8" a="1"/>
  <c r="F218" i="8" s="1"/>
  <c r="G218" i="8" a="1"/>
  <c r="G218" i="8" s="1"/>
  <c r="B219" i="8" a="1"/>
  <c r="B219" i="8" s="1"/>
  <c r="C219" i="8" a="1"/>
  <c r="C219" i="8" s="1"/>
  <c r="D219" i="8" a="1"/>
  <c r="D219" i="8" s="1"/>
  <c r="E219" i="8" a="1"/>
  <c r="E219" i="8" s="1"/>
  <c r="F219" i="8" a="1"/>
  <c r="F219" i="8" s="1"/>
  <c r="G219" i="8" a="1"/>
  <c r="G219" i="8" s="1"/>
  <c r="B220" i="8" a="1"/>
  <c r="B220" i="8" s="1"/>
  <c r="C220" i="8" a="1"/>
  <c r="C220" i="8" s="1"/>
  <c r="D220" i="8" a="1"/>
  <c r="D220" i="8" s="1"/>
  <c r="E220" i="8" a="1"/>
  <c r="E220" i="8" s="1"/>
  <c r="F220" i="8" a="1"/>
  <c r="F220" i="8" s="1"/>
  <c r="G220" i="8" a="1"/>
  <c r="G220" i="8" s="1"/>
  <c r="B221" i="8" a="1"/>
  <c r="B221" i="8" s="1"/>
  <c r="C221" i="8" a="1"/>
  <c r="C221" i="8" s="1"/>
  <c r="D221" i="8" a="1"/>
  <c r="D221" i="8" s="1"/>
  <c r="E221" i="8" a="1"/>
  <c r="E221" i="8" s="1"/>
  <c r="F221" i="8" a="1"/>
  <c r="F221" i="8" s="1"/>
  <c r="G221" i="8" a="1"/>
  <c r="G221" i="8" s="1"/>
  <c r="B222" i="8" a="1"/>
  <c r="B222" i="8" s="1"/>
  <c r="C222" i="8" a="1"/>
  <c r="C222" i="8" s="1"/>
  <c r="D222" i="8" a="1"/>
  <c r="D222" i="8" s="1"/>
  <c r="E222" i="8" a="1"/>
  <c r="E222" i="8" s="1"/>
  <c r="F222" i="8" a="1"/>
  <c r="F222" i="8" s="1"/>
  <c r="G222" i="8" a="1"/>
  <c r="G222" i="8" s="1"/>
  <c r="B223" i="8" a="1"/>
  <c r="B223" i="8" s="1"/>
  <c r="C223" i="8" a="1"/>
  <c r="C223" i="8" s="1"/>
  <c r="D223" i="8" a="1"/>
  <c r="D223" i="8" s="1"/>
  <c r="E223" i="8" a="1"/>
  <c r="E223" i="8" s="1"/>
  <c r="F223" i="8" a="1"/>
  <c r="F223" i="8" s="1"/>
  <c r="G223" i="8" a="1"/>
  <c r="G223" i="8" s="1"/>
  <c r="B224" i="8" a="1"/>
  <c r="B224" i="8" s="1"/>
  <c r="C224" i="8" a="1"/>
  <c r="C224" i="8" s="1"/>
  <c r="D224" i="8" a="1"/>
  <c r="D224" i="8" s="1"/>
  <c r="E224" i="8" a="1"/>
  <c r="E224" i="8" s="1"/>
  <c r="F224" i="8" a="1"/>
  <c r="F224" i="8" s="1"/>
  <c r="G224" i="8" a="1"/>
  <c r="G224" i="8" s="1"/>
  <c r="B225" i="8" a="1"/>
  <c r="B225" i="8" s="1"/>
  <c r="C225" i="8" a="1"/>
  <c r="C225" i="8" s="1"/>
  <c r="D225" i="8" a="1"/>
  <c r="D225" i="8" s="1"/>
  <c r="E225" i="8" a="1"/>
  <c r="E225" i="8" s="1"/>
  <c r="F225" i="8" a="1"/>
  <c r="F225" i="8" s="1"/>
  <c r="G225" i="8" a="1"/>
  <c r="G225" i="8" s="1"/>
  <c r="B226" i="8" a="1"/>
  <c r="B226" i="8" s="1"/>
  <c r="C226" i="8" a="1"/>
  <c r="C226" i="8" s="1"/>
  <c r="D226" i="8" a="1"/>
  <c r="D226" i="8" s="1"/>
  <c r="E226" i="8" a="1"/>
  <c r="E226" i="8" s="1"/>
  <c r="F226" i="8" a="1"/>
  <c r="F226" i="8" s="1"/>
  <c r="G226" i="8" a="1"/>
  <c r="G226" i="8" s="1"/>
  <c r="B227" i="8" a="1"/>
  <c r="B227" i="8" s="1"/>
  <c r="C227" i="8" a="1"/>
  <c r="C227" i="8" s="1"/>
  <c r="D227" i="8" a="1"/>
  <c r="D227" i="8" s="1"/>
  <c r="E227" i="8" a="1"/>
  <c r="E227" i="8" s="1"/>
  <c r="F227" i="8" a="1"/>
  <c r="F227" i="8" s="1"/>
  <c r="G227" i="8" a="1"/>
  <c r="G227" i="8" s="1"/>
  <c r="B228" i="8" a="1"/>
  <c r="B228" i="8" s="1"/>
  <c r="C228" i="8" a="1"/>
  <c r="C228" i="8" s="1"/>
  <c r="D228" i="8" a="1"/>
  <c r="D228" i="8" s="1"/>
  <c r="E228" i="8" a="1"/>
  <c r="E228" i="8" s="1"/>
  <c r="F228" i="8" a="1"/>
  <c r="F228" i="8" s="1"/>
  <c r="G228" i="8" a="1"/>
  <c r="G228" i="8" s="1"/>
  <c r="B229" i="8" a="1"/>
  <c r="B229" i="8" s="1"/>
  <c r="C229" i="8" a="1"/>
  <c r="C229" i="8" s="1"/>
  <c r="D229" i="8" a="1"/>
  <c r="D229" i="8" s="1"/>
  <c r="E229" i="8" a="1"/>
  <c r="E229" i="8" s="1"/>
  <c r="F229" i="8" a="1"/>
  <c r="F229" i="8" s="1"/>
  <c r="G229" i="8" a="1"/>
  <c r="G229" i="8" s="1"/>
  <c r="B230" i="8" a="1"/>
  <c r="B230" i="8" s="1"/>
  <c r="C230" i="8" a="1"/>
  <c r="C230" i="8" s="1"/>
  <c r="D230" i="8" a="1"/>
  <c r="D230" i="8" s="1"/>
  <c r="E230" i="8" a="1"/>
  <c r="E230" i="8" s="1"/>
  <c r="F230" i="8" a="1"/>
  <c r="F230" i="8" s="1"/>
  <c r="G230" i="8" a="1"/>
  <c r="G230" i="8" s="1"/>
  <c r="B231" i="8" a="1"/>
  <c r="B231" i="8" s="1"/>
  <c r="C231" i="8" a="1"/>
  <c r="C231" i="8" s="1"/>
  <c r="D231" i="8" a="1"/>
  <c r="D231" i="8" s="1"/>
  <c r="E231" i="8" a="1"/>
  <c r="E231" i="8" s="1"/>
  <c r="F231" i="8" a="1"/>
  <c r="F231" i="8" s="1"/>
  <c r="G231" i="8" a="1"/>
  <c r="G231" i="8" s="1"/>
  <c r="B232" i="8" a="1"/>
  <c r="B232" i="8" s="1"/>
  <c r="C232" i="8" a="1"/>
  <c r="C232" i="8" s="1"/>
  <c r="D232" i="8" a="1"/>
  <c r="D232" i="8" s="1"/>
  <c r="E232" i="8" a="1"/>
  <c r="E232" i="8" s="1"/>
  <c r="F232" i="8" a="1"/>
  <c r="F232" i="8" s="1"/>
  <c r="G232" i="8" a="1"/>
  <c r="G232" i="8" s="1"/>
  <c r="B233" i="8" a="1"/>
  <c r="B233" i="8" s="1"/>
  <c r="C233" i="8" a="1"/>
  <c r="C233" i="8" s="1"/>
  <c r="D233" i="8" a="1"/>
  <c r="D233" i="8" s="1"/>
  <c r="E233" i="8" a="1"/>
  <c r="E233" i="8" s="1"/>
  <c r="F233" i="8" a="1"/>
  <c r="F233" i="8" s="1"/>
  <c r="G233" i="8" a="1"/>
  <c r="G233" i="8" s="1"/>
  <c r="B234" i="8" a="1"/>
  <c r="B234" i="8" s="1"/>
  <c r="C234" i="8" a="1"/>
  <c r="C234" i="8" s="1"/>
  <c r="D234" i="8" a="1"/>
  <c r="D234" i="8" s="1"/>
  <c r="E234" i="8" a="1"/>
  <c r="E234" i="8" s="1"/>
  <c r="F234" i="8" a="1"/>
  <c r="F234" i="8" s="1"/>
  <c r="G234" i="8" a="1"/>
  <c r="G234" i="8" s="1"/>
  <c r="B235" i="8" a="1"/>
  <c r="B235" i="8" s="1"/>
  <c r="C235" i="8" a="1"/>
  <c r="C235" i="8" s="1"/>
  <c r="D235" i="8" a="1"/>
  <c r="D235" i="8" s="1"/>
  <c r="E235" i="8" a="1"/>
  <c r="E235" i="8" s="1"/>
  <c r="F235" i="8" a="1"/>
  <c r="F235" i="8" s="1"/>
  <c r="G235" i="8" a="1"/>
  <c r="G235" i="8" s="1"/>
  <c r="B236" i="8" a="1"/>
  <c r="B236" i="8" s="1"/>
  <c r="C236" i="8" a="1"/>
  <c r="C236" i="8" s="1"/>
  <c r="D236" i="8" a="1"/>
  <c r="D236" i="8" s="1"/>
  <c r="E236" i="8" a="1"/>
  <c r="E236" i="8" s="1"/>
  <c r="F236" i="8" a="1"/>
  <c r="F236" i="8" s="1"/>
  <c r="G236" i="8" a="1"/>
  <c r="G236" i="8" s="1"/>
  <c r="B237" i="8" a="1"/>
  <c r="B237" i="8" s="1"/>
  <c r="C237" i="8" a="1"/>
  <c r="C237" i="8" s="1"/>
  <c r="D237" i="8" a="1"/>
  <c r="D237" i="8" s="1"/>
  <c r="E237" i="8" a="1"/>
  <c r="E237" i="8" s="1"/>
  <c r="F237" i="8" a="1"/>
  <c r="F237" i="8" s="1"/>
  <c r="G237" i="8" a="1"/>
  <c r="G237" i="8" s="1"/>
  <c r="B238" i="8" a="1"/>
  <c r="B238" i="8" s="1"/>
  <c r="C238" i="8" a="1"/>
  <c r="C238" i="8" s="1"/>
  <c r="D238" i="8" a="1"/>
  <c r="D238" i="8" s="1"/>
  <c r="E238" i="8" a="1"/>
  <c r="E238" i="8" s="1"/>
  <c r="F238" i="8" a="1"/>
  <c r="F238" i="8" s="1"/>
  <c r="G238" i="8" a="1"/>
  <c r="G238" i="8" s="1"/>
  <c r="B239" i="8" a="1"/>
  <c r="B239" i="8" s="1"/>
  <c r="C239" i="8" a="1"/>
  <c r="C239" i="8" s="1"/>
  <c r="D239" i="8" a="1"/>
  <c r="D239" i="8" s="1"/>
  <c r="E239" i="8" a="1"/>
  <c r="E239" i="8" s="1"/>
  <c r="F239" i="8" a="1"/>
  <c r="F239" i="8" s="1"/>
  <c r="G239" i="8" a="1"/>
  <c r="G239" i="8" s="1"/>
  <c r="B240" i="8" a="1"/>
  <c r="B240" i="8" s="1"/>
  <c r="C240" i="8" a="1"/>
  <c r="C240" i="8" s="1"/>
  <c r="D240" i="8" a="1"/>
  <c r="D240" i="8" s="1"/>
  <c r="E240" i="8" a="1"/>
  <c r="E240" i="8" s="1"/>
  <c r="F240" i="8" a="1"/>
  <c r="F240" i="8" s="1"/>
  <c r="G240" i="8" a="1"/>
  <c r="G240" i="8" s="1"/>
  <c r="B241" i="8" a="1"/>
  <c r="B241" i="8" s="1"/>
  <c r="C241" i="8" a="1"/>
  <c r="C241" i="8" s="1"/>
  <c r="D241" i="8" a="1"/>
  <c r="D241" i="8" s="1"/>
  <c r="E241" i="8" a="1"/>
  <c r="E241" i="8" s="1"/>
  <c r="F241" i="8" a="1"/>
  <c r="F241" i="8" s="1"/>
  <c r="G241" i="8" a="1"/>
  <c r="G241" i="8" s="1"/>
  <c r="B242" i="8" a="1"/>
  <c r="B242" i="8" s="1"/>
  <c r="C242" i="8" a="1"/>
  <c r="C242" i="8" s="1"/>
  <c r="D242" i="8" a="1"/>
  <c r="D242" i="8" s="1"/>
  <c r="E242" i="8" a="1"/>
  <c r="E242" i="8" s="1"/>
  <c r="F242" i="8" a="1"/>
  <c r="F242" i="8" s="1"/>
  <c r="G242" i="8" a="1"/>
  <c r="G242" i="8" s="1"/>
  <c r="B243" i="8" a="1"/>
  <c r="B243" i="8" s="1"/>
  <c r="C243" i="8" a="1"/>
  <c r="C243" i="8" s="1"/>
  <c r="D243" i="8" a="1"/>
  <c r="D243" i="8" s="1"/>
  <c r="E243" i="8" a="1"/>
  <c r="E243" i="8" s="1"/>
  <c r="F243" i="8" a="1"/>
  <c r="F243" i="8" s="1"/>
  <c r="G243" i="8" a="1"/>
  <c r="G243" i="8" s="1"/>
  <c r="B244" i="8" a="1"/>
  <c r="B244" i="8" s="1"/>
  <c r="C244" i="8" a="1"/>
  <c r="C244" i="8" s="1"/>
  <c r="D244" i="8" a="1"/>
  <c r="D244" i="8" s="1"/>
  <c r="E244" i="8" a="1"/>
  <c r="E244" i="8" s="1"/>
  <c r="F244" i="8" a="1"/>
  <c r="F244" i="8" s="1"/>
  <c r="G244" i="8" a="1"/>
  <c r="G244" i="8" s="1"/>
  <c r="B245" i="8" a="1"/>
  <c r="B245" i="8" s="1"/>
  <c r="C245" i="8" a="1"/>
  <c r="C245" i="8" s="1"/>
  <c r="D245" i="8" a="1"/>
  <c r="D245" i="8" s="1"/>
  <c r="E245" i="8" a="1"/>
  <c r="E245" i="8" s="1"/>
  <c r="F245" i="8" a="1"/>
  <c r="F245" i="8" s="1"/>
  <c r="G245" i="8" a="1"/>
  <c r="G245" i="8" s="1"/>
  <c r="B246" i="8" a="1"/>
  <c r="B246" i="8" s="1"/>
  <c r="C246" i="8" a="1"/>
  <c r="C246" i="8" s="1"/>
  <c r="D246" i="8" a="1"/>
  <c r="D246" i="8" s="1"/>
  <c r="E246" i="8" a="1"/>
  <c r="E246" i="8" s="1"/>
  <c r="F246" i="8" a="1"/>
  <c r="F246" i="8" s="1"/>
  <c r="G246" i="8" a="1"/>
  <c r="G246" i="8" s="1"/>
  <c r="B247" i="8" a="1"/>
  <c r="B247" i="8" s="1"/>
  <c r="C247" i="8" a="1"/>
  <c r="C247" i="8" s="1"/>
  <c r="D247" i="8" a="1"/>
  <c r="D247" i="8" s="1"/>
  <c r="E247" i="8" a="1"/>
  <c r="E247" i="8" s="1"/>
  <c r="F247" i="8" a="1"/>
  <c r="F247" i="8" s="1"/>
  <c r="G247" i="8" a="1"/>
  <c r="G247" i="8" s="1"/>
  <c r="B248" i="8" a="1"/>
  <c r="B248" i="8" s="1"/>
  <c r="C248" i="8" a="1"/>
  <c r="C248" i="8" s="1"/>
  <c r="D248" i="8" a="1"/>
  <c r="D248" i="8" s="1"/>
  <c r="E248" i="8" a="1"/>
  <c r="E248" i="8" s="1"/>
  <c r="F248" i="8" a="1"/>
  <c r="F248" i="8" s="1"/>
  <c r="G248" i="8" a="1"/>
  <c r="G248" i="8" s="1"/>
  <c r="B249" i="8" a="1"/>
  <c r="B249" i="8" s="1"/>
  <c r="C249" i="8" a="1"/>
  <c r="C249" i="8" s="1"/>
  <c r="D249" i="8" a="1"/>
  <c r="D249" i="8" s="1"/>
  <c r="E249" i="8" a="1"/>
  <c r="E249" i="8" s="1"/>
  <c r="F249" i="8" a="1"/>
  <c r="F249" i="8" s="1"/>
  <c r="G249" i="8" a="1"/>
  <c r="G249" i="8" s="1"/>
  <c r="B250" i="8" a="1"/>
  <c r="B250" i="8" s="1"/>
  <c r="C250" i="8" a="1"/>
  <c r="C250" i="8" s="1"/>
  <c r="D250" i="8" a="1"/>
  <c r="D250" i="8" s="1"/>
  <c r="E250" i="8" a="1"/>
  <c r="E250" i="8" s="1"/>
  <c r="F250" i="8" a="1"/>
  <c r="F250" i="8" s="1"/>
  <c r="G250" i="8" a="1"/>
  <c r="G250" i="8" s="1"/>
  <c r="B251" i="8" a="1"/>
  <c r="B251" i="8" s="1"/>
  <c r="C251" i="8" a="1"/>
  <c r="C251" i="8" s="1"/>
  <c r="D251" i="8" a="1"/>
  <c r="D251" i="8" s="1"/>
  <c r="E251" i="8" a="1"/>
  <c r="E251" i="8" s="1"/>
  <c r="F251" i="8" a="1"/>
  <c r="F251" i="8" s="1"/>
  <c r="G251" i="8" a="1"/>
  <c r="G251" i="8" s="1"/>
  <c r="B252" i="8" a="1"/>
  <c r="B252" i="8" s="1"/>
  <c r="C252" i="8" a="1"/>
  <c r="C252" i="8" s="1"/>
  <c r="D252" i="8" a="1"/>
  <c r="D252" i="8" s="1"/>
  <c r="E252" i="8" a="1"/>
  <c r="E252" i="8" s="1"/>
  <c r="F252" i="8" a="1"/>
  <c r="F252" i="8" s="1"/>
  <c r="G252" i="8" a="1"/>
  <c r="G252" i="8" s="1"/>
  <c r="B253" i="8" a="1"/>
  <c r="B253" i="8" s="1"/>
  <c r="C253" i="8" a="1"/>
  <c r="C253" i="8" s="1"/>
  <c r="D253" i="8" a="1"/>
  <c r="D253" i="8" s="1"/>
  <c r="E253" i="8" a="1"/>
  <c r="E253" i="8" s="1"/>
  <c r="F253" i="8" a="1"/>
  <c r="F253" i="8" s="1"/>
  <c r="G253" i="8" a="1"/>
  <c r="G253" i="8" s="1"/>
  <c r="B254" i="8" a="1"/>
  <c r="B254" i="8" s="1"/>
  <c r="C254" i="8" a="1"/>
  <c r="C254" i="8" s="1"/>
  <c r="D254" i="8" a="1"/>
  <c r="D254" i="8" s="1"/>
  <c r="E254" i="8" a="1"/>
  <c r="E254" i="8" s="1"/>
  <c r="F254" i="8" a="1"/>
  <c r="F254" i="8" s="1"/>
  <c r="G254" i="8" a="1"/>
  <c r="G254" i="8" s="1"/>
  <c r="B255" i="8" a="1"/>
  <c r="B255" i="8" s="1"/>
  <c r="C255" i="8" a="1"/>
  <c r="C255" i="8" s="1"/>
  <c r="D255" i="8" a="1"/>
  <c r="D255" i="8" s="1"/>
  <c r="E255" i="8" a="1"/>
  <c r="E255" i="8" s="1"/>
  <c r="F255" i="8" a="1"/>
  <c r="F255" i="8" s="1"/>
  <c r="G255" i="8" a="1"/>
  <c r="G255" i="8" s="1"/>
  <c r="B256" i="8" a="1"/>
  <c r="B256" i="8" s="1"/>
  <c r="C256" i="8" a="1"/>
  <c r="C256" i="8" s="1"/>
  <c r="D256" i="8" a="1"/>
  <c r="D256" i="8" s="1"/>
  <c r="E256" i="8" a="1"/>
  <c r="E256" i="8" s="1"/>
  <c r="F256" i="8" a="1"/>
  <c r="F256" i="8" s="1"/>
  <c r="G256" i="8" a="1"/>
  <c r="G256" i="8" s="1"/>
  <c r="B257" i="8" a="1"/>
  <c r="B257" i="8" s="1"/>
  <c r="C257" i="8" a="1"/>
  <c r="C257" i="8" s="1"/>
  <c r="D257" i="8" a="1"/>
  <c r="D257" i="8" s="1"/>
  <c r="E257" i="8" a="1"/>
  <c r="E257" i="8" s="1"/>
  <c r="F257" i="8" a="1"/>
  <c r="F257" i="8" s="1"/>
  <c r="G257" i="8" a="1"/>
  <c r="G257" i="8" s="1"/>
  <c r="B258" i="8" a="1"/>
  <c r="B258" i="8" s="1"/>
  <c r="C258" i="8" a="1"/>
  <c r="C258" i="8" s="1"/>
  <c r="D258" i="8" a="1"/>
  <c r="D258" i="8" s="1"/>
  <c r="E258" i="8" a="1"/>
  <c r="E258" i="8" s="1"/>
  <c r="F258" i="8" a="1"/>
  <c r="F258" i="8" s="1"/>
  <c r="G258" i="8" a="1"/>
  <c r="G258" i="8" s="1"/>
  <c r="B259" i="8" a="1"/>
  <c r="B259" i="8" s="1"/>
  <c r="C259" i="8" a="1"/>
  <c r="C259" i="8" s="1"/>
  <c r="D259" i="8" a="1"/>
  <c r="D259" i="8" s="1"/>
  <c r="E259" i="8" a="1"/>
  <c r="E259" i="8" s="1"/>
  <c r="F259" i="8" a="1"/>
  <c r="F259" i="8" s="1"/>
  <c r="G259" i="8" a="1"/>
  <c r="G259" i="8" s="1"/>
  <c r="B260" i="8" a="1"/>
  <c r="B260" i="8" s="1"/>
  <c r="C260" i="8" a="1"/>
  <c r="C260" i="8" s="1"/>
  <c r="D260" i="8" a="1"/>
  <c r="D260" i="8" s="1"/>
  <c r="E260" i="8" a="1"/>
  <c r="E260" i="8" s="1"/>
  <c r="F260" i="8" a="1"/>
  <c r="F260" i="8" s="1"/>
  <c r="G260" i="8" a="1"/>
  <c r="G260" i="8" s="1"/>
  <c r="B261" i="8" a="1"/>
  <c r="B261" i="8" s="1"/>
  <c r="C261" i="8" a="1"/>
  <c r="C261" i="8" s="1"/>
  <c r="D261" i="8" a="1"/>
  <c r="D261" i="8" s="1"/>
  <c r="E261" i="8" a="1"/>
  <c r="E261" i="8" s="1"/>
  <c r="F261" i="8" a="1"/>
  <c r="F261" i="8" s="1"/>
  <c r="G261" i="8" a="1"/>
  <c r="G261" i="8" s="1"/>
  <c r="B262" i="8" a="1"/>
  <c r="B262" i="8" s="1"/>
  <c r="C262" i="8" a="1"/>
  <c r="C262" i="8" s="1"/>
  <c r="D262" i="8" a="1"/>
  <c r="D262" i="8" s="1"/>
  <c r="E262" i="8" a="1"/>
  <c r="E262" i="8" s="1"/>
  <c r="F262" i="8" a="1"/>
  <c r="F262" i="8" s="1"/>
  <c r="G262" i="8" a="1"/>
  <c r="G262" i="8" s="1"/>
  <c r="B263" i="8" a="1"/>
  <c r="B263" i="8" s="1"/>
  <c r="C263" i="8" a="1"/>
  <c r="C263" i="8" s="1"/>
  <c r="D263" i="8" a="1"/>
  <c r="D263" i="8" s="1"/>
  <c r="E263" i="8" a="1"/>
  <c r="E263" i="8" s="1"/>
  <c r="F263" i="8" a="1"/>
  <c r="F263" i="8" s="1"/>
  <c r="G263" i="8" a="1"/>
  <c r="G263" i="8" s="1"/>
  <c r="B264" i="8" a="1"/>
  <c r="B264" i="8" s="1"/>
  <c r="C264" i="8" a="1"/>
  <c r="C264" i="8" s="1"/>
  <c r="D264" i="8" a="1"/>
  <c r="D264" i="8" s="1"/>
  <c r="E264" i="8" a="1"/>
  <c r="E264" i="8" s="1"/>
  <c r="F264" i="8" a="1"/>
  <c r="F264" i="8" s="1"/>
  <c r="G264" i="8" a="1"/>
  <c r="G264" i="8" s="1"/>
  <c r="B265" i="8" a="1"/>
  <c r="B265" i="8" s="1"/>
  <c r="C265" i="8" a="1"/>
  <c r="C265" i="8" s="1"/>
  <c r="D265" i="8" a="1"/>
  <c r="D265" i="8" s="1"/>
  <c r="E265" i="8" a="1"/>
  <c r="E265" i="8" s="1"/>
  <c r="F265" i="8" a="1"/>
  <c r="F265" i="8" s="1"/>
  <c r="G265" i="8" a="1"/>
  <c r="G265" i="8" s="1"/>
  <c r="B266" i="8" a="1"/>
  <c r="B266" i="8" s="1"/>
  <c r="C266" i="8" a="1"/>
  <c r="C266" i="8" s="1"/>
  <c r="D266" i="8" a="1"/>
  <c r="D266" i="8" s="1"/>
  <c r="E266" i="8" a="1"/>
  <c r="E266" i="8" s="1"/>
  <c r="F266" i="8" a="1"/>
  <c r="F266" i="8" s="1"/>
  <c r="G266" i="8" a="1"/>
  <c r="G266" i="8" s="1"/>
  <c r="B267" i="8" a="1"/>
  <c r="B267" i="8" s="1"/>
  <c r="C267" i="8" a="1"/>
  <c r="C267" i="8" s="1"/>
  <c r="D267" i="8" a="1"/>
  <c r="D267" i="8" s="1"/>
  <c r="E267" i="8" a="1"/>
  <c r="E267" i="8" s="1"/>
  <c r="F267" i="8" a="1"/>
  <c r="F267" i="8" s="1"/>
  <c r="G267" i="8" a="1"/>
  <c r="G267" i="8" s="1"/>
  <c r="B268" i="8" a="1"/>
  <c r="B268" i="8" s="1"/>
  <c r="C268" i="8" a="1"/>
  <c r="C268" i="8" s="1"/>
  <c r="D268" i="8" a="1"/>
  <c r="D268" i="8" s="1"/>
  <c r="E268" i="8" a="1"/>
  <c r="E268" i="8" s="1"/>
  <c r="F268" i="8" a="1"/>
  <c r="F268" i="8" s="1"/>
  <c r="G268" i="8" a="1"/>
  <c r="G268" i="8" s="1"/>
  <c r="B269" i="8" a="1"/>
  <c r="B269" i="8" s="1"/>
  <c r="C269" i="8" a="1"/>
  <c r="C269" i="8" s="1"/>
  <c r="D269" i="8" a="1"/>
  <c r="D269" i="8" s="1"/>
  <c r="E269" i="8" a="1"/>
  <c r="E269" i="8" s="1"/>
  <c r="F269" i="8" a="1"/>
  <c r="F269" i="8" s="1"/>
  <c r="G269" i="8" a="1"/>
  <c r="G269" i="8" s="1"/>
  <c r="B270" i="8" a="1"/>
  <c r="B270" i="8" s="1"/>
  <c r="C270" i="8" a="1"/>
  <c r="C270" i="8" s="1"/>
  <c r="D270" i="8" a="1"/>
  <c r="D270" i="8" s="1"/>
  <c r="E270" i="8" a="1"/>
  <c r="E270" i="8" s="1"/>
  <c r="F270" i="8" a="1"/>
  <c r="F270" i="8" s="1"/>
  <c r="G270" i="8" a="1"/>
  <c r="G270" i="8" s="1"/>
  <c r="B271" i="8" a="1"/>
  <c r="B271" i="8" s="1"/>
  <c r="C271" i="8" a="1"/>
  <c r="C271" i="8" s="1"/>
  <c r="D271" i="8" a="1"/>
  <c r="D271" i="8" s="1"/>
  <c r="E271" i="8" a="1"/>
  <c r="E271" i="8" s="1"/>
  <c r="F271" i="8" a="1"/>
  <c r="F271" i="8" s="1"/>
  <c r="G271" i="8" a="1"/>
  <c r="G271" i="8" s="1"/>
  <c r="B272" i="8" a="1"/>
  <c r="B272" i="8" s="1"/>
  <c r="C272" i="8" a="1"/>
  <c r="C272" i="8" s="1"/>
  <c r="D272" i="8" a="1"/>
  <c r="D272" i="8" s="1"/>
  <c r="E272" i="8" a="1"/>
  <c r="E272" i="8" s="1"/>
  <c r="F272" i="8" a="1"/>
  <c r="F272" i="8" s="1"/>
  <c r="G272" i="8" a="1"/>
  <c r="G272" i="8" s="1"/>
  <c r="B273" i="8" a="1"/>
  <c r="B273" i="8" s="1"/>
  <c r="C273" i="8" a="1"/>
  <c r="C273" i="8" s="1"/>
  <c r="D273" i="8" a="1"/>
  <c r="D273" i="8" s="1"/>
  <c r="E273" i="8" a="1"/>
  <c r="E273" i="8" s="1"/>
  <c r="F273" i="8" a="1"/>
  <c r="F273" i="8" s="1"/>
  <c r="G273" i="8" a="1"/>
  <c r="G273" i="8" s="1"/>
  <c r="B274" i="8" a="1"/>
  <c r="B274" i="8" s="1"/>
  <c r="C274" i="8" a="1"/>
  <c r="C274" i="8" s="1"/>
  <c r="D274" i="8" a="1"/>
  <c r="D274" i="8" s="1"/>
  <c r="E274" i="8" a="1"/>
  <c r="E274" i="8" s="1"/>
  <c r="F274" i="8" a="1"/>
  <c r="F274" i="8" s="1"/>
  <c r="G274" i="8" a="1"/>
  <c r="G274" i="8" s="1"/>
  <c r="B275" i="8" a="1"/>
  <c r="B275" i="8" s="1"/>
  <c r="C275" i="8" a="1"/>
  <c r="C275" i="8" s="1"/>
  <c r="D275" i="8" a="1"/>
  <c r="D275" i="8" s="1"/>
  <c r="E275" i="8" a="1"/>
  <c r="E275" i="8" s="1"/>
  <c r="F275" i="8" a="1"/>
  <c r="F275" i="8" s="1"/>
  <c r="G275" i="8" a="1"/>
  <c r="G275" i="8" s="1"/>
  <c r="B276" i="8" a="1"/>
  <c r="B276" i="8" s="1"/>
  <c r="C276" i="8" a="1"/>
  <c r="C276" i="8" s="1"/>
  <c r="D276" i="8" a="1"/>
  <c r="D276" i="8" s="1"/>
  <c r="E276" i="8" a="1"/>
  <c r="E276" i="8" s="1"/>
  <c r="F276" i="8" a="1"/>
  <c r="F276" i="8" s="1"/>
  <c r="G276" i="8" a="1"/>
  <c r="G276" i="8" s="1"/>
  <c r="B277" i="8" a="1"/>
  <c r="B277" i="8" s="1"/>
  <c r="C277" i="8" a="1"/>
  <c r="C277" i="8" s="1"/>
  <c r="D277" i="8" a="1"/>
  <c r="D277" i="8" s="1"/>
  <c r="E277" i="8" a="1"/>
  <c r="E277" i="8" s="1"/>
  <c r="F277" i="8" a="1"/>
  <c r="F277" i="8" s="1"/>
  <c r="G277" i="8" a="1"/>
  <c r="G277" i="8" s="1"/>
  <c r="B278" i="8" a="1"/>
  <c r="B278" i="8" s="1"/>
  <c r="C278" i="8" a="1"/>
  <c r="C278" i="8" s="1"/>
  <c r="D278" i="8" a="1"/>
  <c r="D278" i="8" s="1"/>
  <c r="E278" i="8" a="1"/>
  <c r="E278" i="8" s="1"/>
  <c r="F278" i="8" a="1"/>
  <c r="F278" i="8" s="1"/>
  <c r="G278" i="8" a="1"/>
  <c r="G278" i="8" s="1"/>
  <c r="B279" i="8" a="1"/>
  <c r="B279" i="8" s="1"/>
  <c r="C279" i="8" a="1"/>
  <c r="C279" i="8" s="1"/>
  <c r="D279" i="8" a="1"/>
  <c r="D279" i="8" s="1"/>
  <c r="E279" i="8" a="1"/>
  <c r="E279" i="8" s="1"/>
  <c r="F279" i="8" a="1"/>
  <c r="F279" i="8" s="1"/>
  <c r="G279" i="8" a="1"/>
  <c r="G279" i="8" s="1"/>
  <c r="B280" i="8" a="1"/>
  <c r="B280" i="8" s="1"/>
  <c r="C280" i="8" a="1"/>
  <c r="C280" i="8" s="1"/>
  <c r="D280" i="8" a="1"/>
  <c r="D280" i="8" s="1"/>
  <c r="E280" i="8" a="1"/>
  <c r="E280" i="8" s="1"/>
  <c r="F280" i="8" a="1"/>
  <c r="F280" i="8" s="1"/>
  <c r="G280" i="8" a="1"/>
  <c r="G280" i="8" s="1"/>
  <c r="B281" i="8" a="1"/>
  <c r="B281" i="8" s="1"/>
  <c r="C281" i="8" a="1"/>
  <c r="C281" i="8" s="1"/>
  <c r="D281" i="8" a="1"/>
  <c r="D281" i="8" s="1"/>
  <c r="E281" i="8" a="1"/>
  <c r="E281" i="8" s="1"/>
  <c r="F281" i="8" a="1"/>
  <c r="F281" i="8" s="1"/>
  <c r="G281" i="8" a="1"/>
  <c r="G281" i="8" s="1"/>
  <c r="B282" i="8" a="1"/>
  <c r="B282" i="8" s="1"/>
  <c r="C282" i="8" a="1"/>
  <c r="C282" i="8" s="1"/>
  <c r="D282" i="8" a="1"/>
  <c r="D282" i="8" s="1"/>
  <c r="E282" i="8" a="1"/>
  <c r="E282" i="8" s="1"/>
  <c r="F282" i="8" a="1"/>
  <c r="F282" i="8" s="1"/>
  <c r="G282" i="8" a="1"/>
  <c r="G282" i="8" s="1"/>
  <c r="B283" i="8" a="1"/>
  <c r="B283" i="8" s="1"/>
  <c r="C283" i="8" a="1"/>
  <c r="C283" i="8" s="1"/>
  <c r="D283" i="8" a="1"/>
  <c r="D283" i="8" s="1"/>
  <c r="E283" i="8" a="1"/>
  <c r="E283" i="8" s="1"/>
  <c r="F283" i="8" a="1"/>
  <c r="F283" i="8" s="1"/>
  <c r="G283" i="8" a="1"/>
  <c r="G283" i="8" s="1"/>
  <c r="B284" i="8" a="1"/>
  <c r="B284" i="8" s="1"/>
  <c r="C284" i="8" a="1"/>
  <c r="C284" i="8" s="1"/>
  <c r="D284" i="8" a="1"/>
  <c r="D284" i="8" s="1"/>
  <c r="E284" i="8" a="1"/>
  <c r="E284" i="8" s="1"/>
  <c r="F284" i="8" a="1"/>
  <c r="F284" i="8" s="1"/>
  <c r="G284" i="8" a="1"/>
  <c r="G284" i="8" s="1"/>
  <c r="B285" i="8" a="1"/>
  <c r="B285" i="8" s="1"/>
  <c r="C285" i="8" a="1"/>
  <c r="C285" i="8" s="1"/>
  <c r="D285" i="8" a="1"/>
  <c r="D285" i="8" s="1"/>
  <c r="E285" i="8" a="1"/>
  <c r="E285" i="8" s="1"/>
  <c r="F285" i="8" a="1"/>
  <c r="F285" i="8" s="1"/>
  <c r="G285" i="8" a="1"/>
  <c r="G285" i="8" s="1"/>
  <c r="B286" i="8" a="1"/>
  <c r="B286" i="8" s="1"/>
  <c r="C286" i="8" a="1"/>
  <c r="C286" i="8" s="1"/>
  <c r="D286" i="8" a="1"/>
  <c r="D286" i="8" s="1"/>
  <c r="E286" i="8" a="1"/>
  <c r="E286" i="8" s="1"/>
  <c r="F286" i="8" a="1"/>
  <c r="F286" i="8" s="1"/>
  <c r="G286" i="8" a="1"/>
  <c r="G286" i="8" s="1"/>
  <c r="B287" i="8" a="1"/>
  <c r="B287" i="8" s="1"/>
  <c r="C287" i="8" a="1"/>
  <c r="C287" i="8" s="1"/>
  <c r="D287" i="8" a="1"/>
  <c r="D287" i="8" s="1"/>
  <c r="E287" i="8" a="1"/>
  <c r="E287" i="8" s="1"/>
  <c r="F287" i="8" a="1"/>
  <c r="F287" i="8" s="1"/>
  <c r="G287" i="8" a="1"/>
  <c r="G287" i="8" s="1"/>
  <c r="B288" i="8" a="1"/>
  <c r="B288" i="8" s="1"/>
  <c r="C288" i="8" a="1"/>
  <c r="C288" i="8" s="1"/>
  <c r="D288" i="8" a="1"/>
  <c r="D288" i="8" s="1"/>
  <c r="E288" i="8" a="1"/>
  <c r="E288" i="8" s="1"/>
  <c r="F288" i="8" a="1"/>
  <c r="F288" i="8" s="1"/>
  <c r="G288" i="8" a="1"/>
  <c r="G288" i="8" s="1"/>
  <c r="B289" i="8" a="1"/>
  <c r="B289" i="8" s="1"/>
  <c r="C289" i="8" a="1"/>
  <c r="C289" i="8" s="1"/>
  <c r="D289" i="8" a="1"/>
  <c r="D289" i="8" s="1"/>
  <c r="E289" i="8" a="1"/>
  <c r="E289" i="8" s="1"/>
  <c r="F289" i="8" a="1"/>
  <c r="F289" i="8" s="1"/>
  <c r="G289" i="8" a="1"/>
  <c r="G289" i="8" s="1"/>
  <c r="B290" i="8" a="1"/>
  <c r="B290" i="8" s="1"/>
  <c r="C290" i="8" a="1"/>
  <c r="C290" i="8" s="1"/>
  <c r="D290" i="8" a="1"/>
  <c r="D290" i="8" s="1"/>
  <c r="E290" i="8" a="1"/>
  <c r="E290" i="8" s="1"/>
  <c r="F290" i="8" a="1"/>
  <c r="F290" i="8" s="1"/>
  <c r="G290" i="8" a="1"/>
  <c r="G290" i="8" s="1"/>
  <c r="B291" i="8" a="1"/>
  <c r="B291" i="8" s="1"/>
  <c r="C291" i="8" a="1"/>
  <c r="C291" i="8" s="1"/>
  <c r="D291" i="8" a="1"/>
  <c r="D291" i="8" s="1"/>
  <c r="E291" i="8" a="1"/>
  <c r="E291" i="8" s="1"/>
  <c r="F291" i="8" a="1"/>
  <c r="F291" i="8" s="1"/>
  <c r="G291" i="8" a="1"/>
  <c r="G291" i="8" s="1"/>
  <c r="B292" i="8" a="1"/>
  <c r="B292" i="8" s="1"/>
  <c r="C292" i="8" a="1"/>
  <c r="C292" i="8" s="1"/>
  <c r="D292" i="8" a="1"/>
  <c r="D292" i="8" s="1"/>
  <c r="E292" i="8" a="1"/>
  <c r="E292" i="8" s="1"/>
  <c r="F292" i="8" a="1"/>
  <c r="F292" i="8" s="1"/>
  <c r="G292" i="8" a="1"/>
  <c r="G292" i="8" s="1"/>
  <c r="B293" i="8" a="1"/>
  <c r="B293" i="8" s="1"/>
  <c r="C293" i="8" a="1"/>
  <c r="C293" i="8" s="1"/>
  <c r="D293" i="8" a="1"/>
  <c r="D293" i="8" s="1"/>
  <c r="E293" i="8" a="1"/>
  <c r="E293" i="8" s="1"/>
  <c r="F293" i="8" a="1"/>
  <c r="F293" i="8" s="1"/>
  <c r="G293" i="8" a="1"/>
  <c r="G293" i="8" s="1"/>
  <c r="B294" i="8" a="1"/>
  <c r="B294" i="8" s="1"/>
  <c r="C294" i="8" a="1"/>
  <c r="C294" i="8" s="1"/>
  <c r="D294" i="8" a="1"/>
  <c r="D294" i="8" s="1"/>
  <c r="E294" i="8" a="1"/>
  <c r="E294" i="8" s="1"/>
  <c r="F294" i="8" a="1"/>
  <c r="F294" i="8" s="1"/>
  <c r="G294" i="8" a="1"/>
  <c r="G294" i="8" s="1"/>
  <c r="B295" i="8" a="1"/>
  <c r="B295" i="8" s="1"/>
  <c r="C295" i="8" a="1"/>
  <c r="C295" i="8" s="1"/>
  <c r="D295" i="8" a="1"/>
  <c r="D295" i="8" s="1"/>
  <c r="E295" i="8" a="1"/>
  <c r="E295" i="8" s="1"/>
  <c r="F295" i="8" a="1"/>
  <c r="F295" i="8" s="1"/>
  <c r="G295" i="8" a="1"/>
  <c r="G295" i="8" s="1"/>
  <c r="B296" i="8" a="1"/>
  <c r="B296" i="8" s="1"/>
  <c r="C296" i="8" a="1"/>
  <c r="C296" i="8" s="1"/>
  <c r="D296" i="8" a="1"/>
  <c r="D296" i="8" s="1"/>
  <c r="E296" i="8" a="1"/>
  <c r="E296" i="8" s="1"/>
  <c r="F296" i="8" a="1"/>
  <c r="F296" i="8" s="1"/>
  <c r="G296" i="8" a="1"/>
  <c r="G296" i="8" s="1"/>
  <c r="B297" i="8" a="1"/>
  <c r="B297" i="8" s="1"/>
  <c r="C297" i="8" a="1"/>
  <c r="C297" i="8" s="1"/>
  <c r="D297" i="8" a="1"/>
  <c r="D297" i="8" s="1"/>
  <c r="E297" i="8" a="1"/>
  <c r="E297" i="8" s="1"/>
  <c r="F297" i="8" a="1"/>
  <c r="F297" i="8" s="1"/>
  <c r="G297" i="8" a="1"/>
  <c r="G297" i="8" s="1"/>
  <c r="B298" i="8" a="1"/>
  <c r="B298" i="8" s="1"/>
  <c r="C298" i="8" a="1"/>
  <c r="C298" i="8" s="1"/>
  <c r="D298" i="8" a="1"/>
  <c r="D298" i="8" s="1"/>
  <c r="E298" i="8" a="1"/>
  <c r="E298" i="8" s="1"/>
  <c r="F298" i="8" a="1"/>
  <c r="F298" i="8" s="1"/>
  <c r="G298" i="8" a="1"/>
  <c r="G298" i="8" s="1"/>
  <c r="B299" i="8" a="1"/>
  <c r="B299" i="8" s="1"/>
  <c r="C299" i="8" a="1"/>
  <c r="C299" i="8" s="1"/>
  <c r="D299" i="8" a="1"/>
  <c r="D299" i="8" s="1"/>
  <c r="E299" i="8" a="1"/>
  <c r="E299" i="8" s="1"/>
  <c r="F299" i="8" a="1"/>
  <c r="F299" i="8" s="1"/>
  <c r="G299" i="8" a="1"/>
  <c r="G299" i="8" s="1"/>
  <c r="B300" i="8" a="1"/>
  <c r="B300" i="8" s="1"/>
  <c r="C300" i="8" a="1"/>
  <c r="C300" i="8" s="1"/>
  <c r="D300" i="8" a="1"/>
  <c r="D300" i="8" s="1"/>
  <c r="E300" i="8" a="1"/>
  <c r="E300" i="8" s="1"/>
  <c r="F300" i="8" a="1"/>
  <c r="F300" i="8" s="1"/>
  <c r="G300" i="8" a="1"/>
  <c r="G300" i="8" s="1"/>
  <c r="B301" i="8" a="1"/>
  <c r="B301" i="8" s="1"/>
  <c r="C301" i="8" a="1"/>
  <c r="C301" i="8" s="1"/>
  <c r="D301" i="8" a="1"/>
  <c r="D301" i="8" s="1"/>
  <c r="E301" i="8" a="1"/>
  <c r="E301" i="8" s="1"/>
  <c r="F301" i="8" a="1"/>
  <c r="F301" i="8" s="1"/>
  <c r="G301" i="8" a="1"/>
  <c r="G301" i="8" s="1"/>
  <c r="C3" i="11" l="1" a="1"/>
  <c r="C3" i="11" s="1"/>
  <c r="D3" i="11" a="1"/>
  <c r="D3" i="11" s="1"/>
  <c r="C4" i="11" a="1"/>
  <c r="C4" i="11" s="1"/>
  <c r="D4" i="11" a="1"/>
  <c r="D4" i="11" s="1"/>
  <c r="C5" i="11" a="1"/>
  <c r="C5" i="11" s="1"/>
  <c r="D5" i="11" a="1"/>
  <c r="D5" i="11" s="1"/>
  <c r="C6" i="11" a="1"/>
  <c r="C6" i="11" s="1"/>
  <c r="D6" i="11" a="1"/>
  <c r="D6" i="11" s="1"/>
  <c r="C7" i="11" a="1"/>
  <c r="C7" i="11" s="1"/>
  <c r="D7" i="11" a="1"/>
  <c r="D7" i="11" s="1"/>
  <c r="C8" i="11" a="1"/>
  <c r="C8" i="11" s="1"/>
  <c r="D8" i="11" a="1"/>
  <c r="D8" i="11" s="1"/>
  <c r="C9" i="11" a="1"/>
  <c r="C9" i="11" s="1"/>
  <c r="D9" i="11" a="1"/>
  <c r="D9" i="11" s="1"/>
  <c r="C10" i="11" a="1"/>
  <c r="C10" i="11" s="1"/>
  <c r="D10" i="11" a="1"/>
  <c r="D10" i="11" s="1"/>
  <c r="C11" i="11" a="1"/>
  <c r="C11" i="11" s="1"/>
  <c r="D11" i="11" a="1"/>
  <c r="D11" i="11" s="1"/>
  <c r="C12" i="11" a="1"/>
  <c r="C12" i="11" s="1"/>
  <c r="D12" i="11" a="1"/>
  <c r="D12" i="11" s="1"/>
  <c r="C13" i="11" a="1"/>
  <c r="C13" i="11" s="1"/>
  <c r="D13" i="11" a="1"/>
  <c r="D13" i="11" s="1"/>
  <c r="C14" i="11" a="1"/>
  <c r="C14" i="11" s="1"/>
  <c r="D14" i="11" a="1"/>
  <c r="D14" i="11" s="1"/>
  <c r="C15" i="11" a="1"/>
  <c r="C15" i="11" s="1"/>
  <c r="D15" i="11" a="1"/>
  <c r="D15" i="11" s="1"/>
  <c r="C16" i="11" a="1"/>
  <c r="C16" i="11" s="1"/>
  <c r="D16" i="11" a="1"/>
  <c r="D16" i="11" s="1"/>
  <c r="C17" i="11" a="1"/>
  <c r="C17" i="11" s="1"/>
  <c r="D17" i="11" a="1"/>
  <c r="D17" i="11" s="1"/>
  <c r="C18" i="11" a="1"/>
  <c r="C18" i="11" s="1"/>
  <c r="D18" i="11" a="1"/>
  <c r="D18" i="11" s="1"/>
  <c r="C19" i="11" a="1"/>
  <c r="C19" i="11" s="1"/>
  <c r="D19" i="11" a="1"/>
  <c r="D19" i="11" s="1"/>
  <c r="C20" i="11" a="1"/>
  <c r="C20" i="11" s="1"/>
  <c r="D20" i="11" a="1"/>
  <c r="D20" i="11" s="1"/>
  <c r="C21" i="11" a="1"/>
  <c r="C21" i="11" s="1"/>
  <c r="D21" i="11" a="1"/>
  <c r="D21" i="11" s="1"/>
  <c r="C22" i="11" a="1"/>
  <c r="C22" i="11" s="1"/>
  <c r="D22" i="11" a="1"/>
  <c r="D22" i="11" s="1"/>
  <c r="C23" i="11" a="1"/>
  <c r="C23" i="11" s="1"/>
  <c r="D23" i="11" a="1"/>
  <c r="D23" i="11" s="1"/>
  <c r="C24" i="11" a="1"/>
  <c r="C24" i="11" s="1"/>
  <c r="D24" i="11" a="1"/>
  <c r="D24" i="11" s="1"/>
  <c r="C25" i="11" a="1"/>
  <c r="C25" i="11" s="1"/>
  <c r="D25" i="11" a="1"/>
  <c r="D25" i="11" s="1"/>
  <c r="C26" i="11" a="1"/>
  <c r="C26" i="11" s="1"/>
  <c r="D26" i="11" a="1"/>
  <c r="D26" i="11" s="1"/>
  <c r="C27" i="11" a="1"/>
  <c r="C27" i="11" s="1"/>
  <c r="D27" i="11" a="1"/>
  <c r="D27" i="11" s="1"/>
  <c r="C28" i="11" a="1"/>
  <c r="C28" i="11" s="1"/>
  <c r="D28" i="11" a="1"/>
  <c r="D28" i="11" s="1"/>
  <c r="C29" i="11" a="1"/>
  <c r="C29" i="11" s="1"/>
  <c r="D29" i="11" a="1"/>
  <c r="D29" i="11" s="1"/>
  <c r="C30" i="11" a="1"/>
  <c r="C30" i="11" s="1"/>
  <c r="D30" i="11" a="1"/>
  <c r="D30" i="11" s="1"/>
  <c r="C31" i="11" a="1"/>
  <c r="C31" i="11" s="1"/>
  <c r="D31" i="11" a="1"/>
  <c r="D31" i="11" s="1"/>
  <c r="C32" i="11" a="1"/>
  <c r="C32" i="11" s="1"/>
  <c r="D32" i="11" a="1"/>
  <c r="D32" i="11" s="1"/>
  <c r="C33" i="11" a="1"/>
  <c r="C33" i="11" s="1"/>
  <c r="D33" i="11" a="1"/>
  <c r="D33" i="11" s="1"/>
  <c r="C34" i="11" a="1"/>
  <c r="C34" i="11" s="1"/>
  <c r="D34" i="11" a="1"/>
  <c r="D34" i="11" s="1"/>
  <c r="C35" i="11" a="1"/>
  <c r="C35" i="11" s="1"/>
  <c r="D35" i="11" a="1"/>
  <c r="D35" i="11" s="1"/>
  <c r="C36" i="11" a="1"/>
  <c r="C36" i="11" s="1"/>
  <c r="D36" i="11" a="1"/>
  <c r="D36" i="11" s="1"/>
  <c r="C37" i="11" a="1"/>
  <c r="C37" i="11" s="1"/>
  <c r="D37" i="11" a="1"/>
  <c r="D37" i="11" s="1"/>
  <c r="C38" i="11" a="1"/>
  <c r="C38" i="11" s="1"/>
  <c r="D38" i="11" a="1"/>
  <c r="D38" i="11" s="1"/>
  <c r="C39" i="11" a="1"/>
  <c r="C39" i="11" s="1"/>
  <c r="D39" i="11" a="1"/>
  <c r="D39" i="11" s="1"/>
  <c r="C40" i="11" a="1"/>
  <c r="C40" i="11" s="1"/>
  <c r="D40" i="11" a="1"/>
  <c r="D40" i="11" s="1"/>
  <c r="C41" i="11" a="1"/>
  <c r="C41" i="11" s="1"/>
  <c r="D41" i="11" a="1"/>
  <c r="D41" i="11" s="1"/>
  <c r="C42" i="11" a="1"/>
  <c r="C42" i="11" s="1"/>
  <c r="D42" i="11" a="1"/>
  <c r="D42" i="11" s="1"/>
  <c r="C43" i="11" a="1"/>
  <c r="C43" i="11" s="1"/>
  <c r="D43" i="11" a="1"/>
  <c r="D43" i="11" s="1"/>
  <c r="C44" i="11" a="1"/>
  <c r="C44" i="11" s="1"/>
  <c r="D44" i="11" a="1"/>
  <c r="D44" i="11" s="1"/>
  <c r="C45" i="11" a="1"/>
  <c r="C45" i="11" s="1"/>
  <c r="D45" i="11" a="1"/>
  <c r="D45" i="11" s="1"/>
  <c r="C46" i="11" a="1"/>
  <c r="C46" i="11" s="1"/>
  <c r="D46" i="11" a="1"/>
  <c r="D46" i="11" s="1"/>
  <c r="C47" i="11" a="1"/>
  <c r="C47" i="11" s="1"/>
  <c r="D47" i="11" a="1"/>
  <c r="D47" i="11" s="1"/>
  <c r="C48" i="11" a="1"/>
  <c r="C48" i="11" s="1"/>
  <c r="D48" i="11" a="1"/>
  <c r="D48" i="11" s="1"/>
  <c r="C49" i="11" a="1"/>
  <c r="C49" i="11" s="1"/>
  <c r="D49" i="11" a="1"/>
  <c r="D49" i="11" s="1"/>
  <c r="C50" i="11" a="1"/>
  <c r="C50" i="11" s="1"/>
  <c r="D50" i="11" a="1"/>
  <c r="D50" i="11" s="1"/>
  <c r="C51" i="11" a="1"/>
  <c r="C51" i="11" s="1"/>
  <c r="D51" i="11" a="1"/>
  <c r="D51" i="11" s="1"/>
  <c r="B2" i="11" a="1"/>
  <c r="B2" i="11" s="1"/>
  <c r="D2" i="11" a="1"/>
  <c r="D2" i="11" s="1"/>
  <c r="C2" i="11" a="1"/>
  <c r="C2" i="11" s="1"/>
  <c r="G51" i="11" a="1"/>
  <c r="G51" i="11" s="1"/>
  <c r="H51" i="11" a="1"/>
  <c r="H51" i="11" s="1"/>
  <c r="I51" i="11" a="1"/>
  <c r="I51" i="11" s="1"/>
  <c r="J51" i="11" a="1"/>
  <c r="J51" i="11" s="1"/>
  <c r="K51" i="11" a="1"/>
  <c r="K51" i="11" s="1"/>
  <c r="L51" i="11" a="1"/>
  <c r="L51" i="11" s="1"/>
  <c r="M51" i="11" a="1"/>
  <c r="M51" i="11" s="1"/>
  <c r="B51" i="11" a="1"/>
  <c r="B51" i="11" s="1"/>
  <c r="E51" i="11" a="1"/>
  <c r="E51" i="11" s="1"/>
  <c r="F51" i="11" a="1"/>
  <c r="F51" i="11" s="1"/>
  <c r="B12" i="11" a="1"/>
  <c r="B12" i="11" s="1"/>
  <c r="E12" i="11" a="1"/>
  <c r="E12" i="11" s="1"/>
  <c r="F12" i="11" a="1"/>
  <c r="F12" i="11" s="1"/>
  <c r="B13" i="11" a="1"/>
  <c r="B13" i="11" s="1"/>
  <c r="E13" i="11" a="1"/>
  <c r="E13" i="11" s="1"/>
  <c r="F13" i="11" a="1"/>
  <c r="F13" i="11" s="1"/>
  <c r="B14" i="11" a="1"/>
  <c r="B14" i="11" s="1"/>
  <c r="E14" i="11" a="1"/>
  <c r="E14" i="11" s="1"/>
  <c r="F14" i="11" a="1"/>
  <c r="F14" i="11" s="1"/>
  <c r="B15" i="11" a="1"/>
  <c r="B15" i="11" s="1"/>
  <c r="E15" i="11" a="1"/>
  <c r="E15" i="11" s="1"/>
  <c r="F15" i="11" a="1"/>
  <c r="F15" i="11" s="1"/>
  <c r="B16" i="11" a="1"/>
  <c r="B16" i="11" s="1"/>
  <c r="E16" i="11" a="1"/>
  <c r="E16" i="11" s="1"/>
  <c r="F16" i="11" a="1"/>
  <c r="F16" i="11" s="1"/>
  <c r="B17" i="11" a="1"/>
  <c r="B17" i="11" s="1"/>
  <c r="E17" i="11" a="1"/>
  <c r="E17" i="11" s="1"/>
  <c r="F17" i="11" a="1"/>
  <c r="F17" i="11" s="1"/>
  <c r="B18" i="11" a="1"/>
  <c r="B18" i="11" s="1"/>
  <c r="E18" i="11" a="1"/>
  <c r="E18" i="11" s="1"/>
  <c r="F18" i="11" a="1"/>
  <c r="F18" i="11" s="1"/>
  <c r="B19" i="11" a="1"/>
  <c r="B19" i="11" s="1"/>
  <c r="E19" i="11" a="1"/>
  <c r="E19" i="11" s="1"/>
  <c r="F19" i="11" a="1"/>
  <c r="F19" i="11" s="1"/>
  <c r="B20" i="11" a="1"/>
  <c r="B20" i="11" s="1"/>
  <c r="E20" i="11" a="1"/>
  <c r="E20" i="11" s="1"/>
  <c r="F20" i="11" a="1"/>
  <c r="F20" i="11" s="1"/>
  <c r="B21" i="11" a="1"/>
  <c r="B21" i="11" s="1"/>
  <c r="E21" i="11" a="1"/>
  <c r="E21" i="11" s="1"/>
  <c r="F21" i="11" a="1"/>
  <c r="F21" i="11" s="1"/>
  <c r="B22" i="11" a="1"/>
  <c r="B22" i="11" s="1"/>
  <c r="E22" i="11" a="1"/>
  <c r="E22" i="11" s="1"/>
  <c r="F22" i="11" a="1"/>
  <c r="F22" i="11" s="1"/>
  <c r="B23" i="11" a="1"/>
  <c r="B23" i="11" s="1"/>
  <c r="E23" i="11" a="1"/>
  <c r="E23" i="11" s="1"/>
  <c r="F23" i="11" a="1"/>
  <c r="F23" i="11" s="1"/>
  <c r="B24" i="11" a="1"/>
  <c r="B24" i="11" s="1"/>
  <c r="E24" i="11" a="1"/>
  <c r="E24" i="11" s="1"/>
  <c r="F24" i="11" a="1"/>
  <c r="F24" i="11" s="1"/>
  <c r="B25" i="11" a="1"/>
  <c r="B25" i="11" s="1"/>
  <c r="E25" i="11" a="1"/>
  <c r="E25" i="11" s="1"/>
  <c r="F25" i="11" a="1"/>
  <c r="F25" i="11" s="1"/>
  <c r="B26" i="11" a="1"/>
  <c r="B26" i="11" s="1"/>
  <c r="E26" i="11" a="1"/>
  <c r="E26" i="11" s="1"/>
  <c r="F26" i="11" a="1"/>
  <c r="F26" i="11" s="1"/>
  <c r="B27" i="11" a="1"/>
  <c r="B27" i="11" s="1"/>
  <c r="E27" i="11" a="1"/>
  <c r="E27" i="11" s="1"/>
  <c r="F27" i="11" a="1"/>
  <c r="F27" i="11" s="1"/>
  <c r="B28" i="11" a="1"/>
  <c r="B28" i="11" s="1"/>
  <c r="E28" i="11" a="1"/>
  <c r="E28" i="11" s="1"/>
  <c r="F28" i="11" a="1"/>
  <c r="F28" i="11" s="1"/>
  <c r="B29" i="11" a="1"/>
  <c r="B29" i="11" s="1"/>
  <c r="E29" i="11" a="1"/>
  <c r="E29" i="11" s="1"/>
  <c r="F29" i="11" a="1"/>
  <c r="F29" i="11" s="1"/>
  <c r="B30" i="11" a="1"/>
  <c r="B30" i="11" s="1"/>
  <c r="E30" i="11" a="1"/>
  <c r="E30" i="11" s="1"/>
  <c r="F30" i="11" a="1"/>
  <c r="F30" i="11" s="1"/>
  <c r="B31" i="11" a="1"/>
  <c r="B31" i="11" s="1"/>
  <c r="E31" i="11" a="1"/>
  <c r="E31" i="11" s="1"/>
  <c r="F31" i="11" a="1"/>
  <c r="F31" i="11" s="1"/>
  <c r="B32" i="11" a="1"/>
  <c r="B32" i="11" s="1"/>
  <c r="E32" i="11" a="1"/>
  <c r="E32" i="11" s="1"/>
  <c r="F32" i="11" a="1"/>
  <c r="F32" i="11" s="1"/>
  <c r="B33" i="11" a="1"/>
  <c r="B33" i="11" s="1"/>
  <c r="E33" i="11" a="1"/>
  <c r="E33" i="11" s="1"/>
  <c r="F33" i="11" a="1"/>
  <c r="F33" i="11" s="1"/>
  <c r="B34" i="11" a="1"/>
  <c r="B34" i="11" s="1"/>
  <c r="E34" i="11" a="1"/>
  <c r="E34" i="11" s="1"/>
  <c r="F34" i="11" a="1"/>
  <c r="F34" i="11" s="1"/>
  <c r="B35" i="11" a="1"/>
  <c r="B35" i="11" s="1"/>
  <c r="E35" i="11" a="1"/>
  <c r="E35" i="11" s="1"/>
  <c r="F35" i="11" a="1"/>
  <c r="F35" i="11" s="1"/>
  <c r="B36" i="11" a="1"/>
  <c r="B36" i="11" s="1"/>
  <c r="E36" i="11" a="1"/>
  <c r="E36" i="11" s="1"/>
  <c r="F36" i="11" a="1"/>
  <c r="F36" i="11" s="1"/>
  <c r="B37" i="11" a="1"/>
  <c r="B37" i="11" s="1"/>
  <c r="E37" i="11" a="1"/>
  <c r="E37" i="11" s="1"/>
  <c r="F37" i="11" a="1"/>
  <c r="F37" i="11" s="1"/>
  <c r="B38" i="11" a="1"/>
  <c r="B38" i="11" s="1"/>
  <c r="E38" i="11" a="1"/>
  <c r="E38" i="11" s="1"/>
  <c r="F38" i="11" a="1"/>
  <c r="F38" i="11" s="1"/>
  <c r="B39" i="11" a="1"/>
  <c r="B39" i="11" s="1"/>
  <c r="E39" i="11" a="1"/>
  <c r="E39" i="11" s="1"/>
  <c r="F39" i="11" a="1"/>
  <c r="F39" i="11" s="1"/>
  <c r="B40" i="11" a="1"/>
  <c r="B40" i="11" s="1"/>
  <c r="E40" i="11" a="1"/>
  <c r="E40" i="11" s="1"/>
  <c r="F40" i="11" a="1"/>
  <c r="F40" i="11" s="1"/>
  <c r="B41" i="11" a="1"/>
  <c r="B41" i="11" s="1"/>
  <c r="E41" i="11" a="1"/>
  <c r="E41" i="11" s="1"/>
  <c r="F41" i="11" a="1"/>
  <c r="F41" i="11" s="1"/>
  <c r="B42" i="11" a="1"/>
  <c r="B42" i="11" s="1"/>
  <c r="E42" i="11" a="1"/>
  <c r="E42" i="11" s="1"/>
  <c r="F42" i="11" a="1"/>
  <c r="F42" i="11" s="1"/>
  <c r="B43" i="11" a="1"/>
  <c r="B43" i="11" s="1"/>
  <c r="E43" i="11" a="1"/>
  <c r="E43" i="11" s="1"/>
  <c r="F43" i="11" a="1"/>
  <c r="F43" i="11" s="1"/>
  <c r="B44" i="11" a="1"/>
  <c r="B44" i="11" s="1"/>
  <c r="E44" i="11" a="1"/>
  <c r="E44" i="11" s="1"/>
  <c r="F44" i="11" a="1"/>
  <c r="F44" i="11" s="1"/>
  <c r="B45" i="11" a="1"/>
  <c r="B45" i="11" s="1"/>
  <c r="E45" i="11" a="1"/>
  <c r="E45" i="11" s="1"/>
  <c r="F45" i="11" a="1"/>
  <c r="F45" i="11" s="1"/>
  <c r="B46" i="11" a="1"/>
  <c r="B46" i="11" s="1"/>
  <c r="E46" i="11" a="1"/>
  <c r="E46" i="11" s="1"/>
  <c r="F46" i="11" a="1"/>
  <c r="F46" i="11" s="1"/>
  <c r="B47" i="11" a="1"/>
  <c r="B47" i="11" s="1"/>
  <c r="E47" i="11" a="1"/>
  <c r="E47" i="11" s="1"/>
  <c r="F47" i="11" a="1"/>
  <c r="F47" i="11" s="1"/>
  <c r="B48" i="11" a="1"/>
  <c r="B48" i="11" s="1"/>
  <c r="E48" i="11" a="1"/>
  <c r="E48" i="11" s="1"/>
  <c r="F48" i="11" a="1"/>
  <c r="F48" i="11" s="1"/>
  <c r="B49" i="11" a="1"/>
  <c r="B49" i="11" s="1"/>
  <c r="E49" i="11" a="1"/>
  <c r="E49" i="11" s="1"/>
  <c r="F49" i="11" a="1"/>
  <c r="F49" i="11" s="1"/>
  <c r="B50" i="11" a="1"/>
  <c r="B50" i="11" s="1"/>
  <c r="E50" i="11" a="1"/>
  <c r="E50" i="11" s="1"/>
  <c r="F50" i="11" a="1"/>
  <c r="F50" i="11" s="1"/>
  <c r="G12" i="11" a="1"/>
  <c r="G12" i="11" s="1"/>
  <c r="H12" i="11" a="1"/>
  <c r="H12" i="11" s="1"/>
  <c r="I12" i="11" a="1"/>
  <c r="I12" i="11" s="1"/>
  <c r="J12" i="11" a="1"/>
  <c r="J12" i="11" s="1"/>
  <c r="K12" i="11" a="1"/>
  <c r="K12" i="11" s="1"/>
  <c r="L12" i="11" a="1"/>
  <c r="L12" i="11" s="1"/>
  <c r="M12" i="11" a="1"/>
  <c r="M12" i="11" s="1"/>
  <c r="G13" i="11" a="1"/>
  <c r="G13" i="11" s="1"/>
  <c r="H13" i="11" a="1"/>
  <c r="H13" i="11" s="1"/>
  <c r="I13" i="11" a="1"/>
  <c r="I13" i="11" s="1"/>
  <c r="J13" i="11" a="1"/>
  <c r="J13" i="11" s="1"/>
  <c r="K13" i="11" a="1"/>
  <c r="K13" i="11" s="1"/>
  <c r="L13" i="11" a="1"/>
  <c r="L13" i="11" s="1"/>
  <c r="M13" i="11" a="1"/>
  <c r="M13" i="11" s="1"/>
  <c r="G14" i="11" a="1"/>
  <c r="G14" i="11" s="1"/>
  <c r="H14" i="11" a="1"/>
  <c r="H14" i="11" s="1"/>
  <c r="I14" i="11" a="1"/>
  <c r="I14" i="11" s="1"/>
  <c r="J14" i="11" a="1"/>
  <c r="J14" i="11" s="1"/>
  <c r="K14" i="11" a="1"/>
  <c r="K14" i="11" s="1"/>
  <c r="L14" i="11" a="1"/>
  <c r="L14" i="11" s="1"/>
  <c r="M14" i="11" a="1"/>
  <c r="M14" i="11" s="1"/>
  <c r="G15" i="11" a="1"/>
  <c r="G15" i="11" s="1"/>
  <c r="H15" i="11" a="1"/>
  <c r="H15" i="11" s="1"/>
  <c r="I15" i="11" a="1"/>
  <c r="I15" i="11" s="1"/>
  <c r="J15" i="11" a="1"/>
  <c r="J15" i="11" s="1"/>
  <c r="K15" i="11" a="1"/>
  <c r="K15" i="11" s="1"/>
  <c r="L15" i="11" a="1"/>
  <c r="L15" i="11" s="1"/>
  <c r="M15" i="11" a="1"/>
  <c r="M15" i="11" s="1"/>
  <c r="G16" i="11" a="1"/>
  <c r="G16" i="11" s="1"/>
  <c r="H16" i="11" a="1"/>
  <c r="H16" i="11" s="1"/>
  <c r="I16" i="11" a="1"/>
  <c r="I16" i="11" s="1"/>
  <c r="J16" i="11" a="1"/>
  <c r="J16" i="11" s="1"/>
  <c r="K16" i="11" a="1"/>
  <c r="K16" i="11" s="1"/>
  <c r="L16" i="11" a="1"/>
  <c r="L16" i="11" s="1"/>
  <c r="M16" i="11" a="1"/>
  <c r="M16" i="11" s="1"/>
  <c r="G17" i="11" a="1"/>
  <c r="G17" i="11" s="1"/>
  <c r="H17" i="11" a="1"/>
  <c r="H17" i="11" s="1"/>
  <c r="I17" i="11" a="1"/>
  <c r="I17" i="11" s="1"/>
  <c r="J17" i="11" a="1"/>
  <c r="J17" i="11" s="1"/>
  <c r="K17" i="11" a="1"/>
  <c r="K17" i="11" s="1"/>
  <c r="L17" i="11" a="1"/>
  <c r="L17" i="11" s="1"/>
  <c r="M17" i="11" a="1"/>
  <c r="M17" i="11" s="1"/>
  <c r="G18" i="11" a="1"/>
  <c r="G18" i="11" s="1"/>
  <c r="H18" i="11" a="1"/>
  <c r="H18" i="11" s="1"/>
  <c r="I18" i="11" a="1"/>
  <c r="I18" i="11" s="1"/>
  <c r="J18" i="11" a="1"/>
  <c r="J18" i="11" s="1"/>
  <c r="K18" i="11" a="1"/>
  <c r="K18" i="11" s="1"/>
  <c r="L18" i="11" a="1"/>
  <c r="L18" i="11" s="1"/>
  <c r="M18" i="11" a="1"/>
  <c r="M18" i="11" s="1"/>
  <c r="G19" i="11" a="1"/>
  <c r="G19" i="11" s="1"/>
  <c r="H19" i="11" a="1"/>
  <c r="H19" i="11" s="1"/>
  <c r="I19" i="11" a="1"/>
  <c r="I19" i="11" s="1"/>
  <c r="J19" i="11" a="1"/>
  <c r="J19" i="11" s="1"/>
  <c r="K19" i="11" a="1"/>
  <c r="K19" i="11" s="1"/>
  <c r="L19" i="11" a="1"/>
  <c r="L19" i="11" s="1"/>
  <c r="M19" i="11" a="1"/>
  <c r="M19" i="11" s="1"/>
  <c r="G20" i="11" a="1"/>
  <c r="G20" i="11" s="1"/>
  <c r="H20" i="11" a="1"/>
  <c r="H20" i="11" s="1"/>
  <c r="I20" i="11" a="1"/>
  <c r="I20" i="11" s="1"/>
  <c r="J20" i="11" a="1"/>
  <c r="J20" i="11" s="1"/>
  <c r="K20" i="11" a="1"/>
  <c r="K20" i="11" s="1"/>
  <c r="L20" i="11" a="1"/>
  <c r="L20" i="11" s="1"/>
  <c r="M20" i="11" a="1"/>
  <c r="M20" i="11" s="1"/>
  <c r="G21" i="11" a="1"/>
  <c r="G21" i="11" s="1"/>
  <c r="H21" i="11" a="1"/>
  <c r="H21" i="11" s="1"/>
  <c r="I21" i="11" a="1"/>
  <c r="I21" i="11" s="1"/>
  <c r="J21" i="11" a="1"/>
  <c r="J21" i="11" s="1"/>
  <c r="K21" i="11" a="1"/>
  <c r="K21" i="11" s="1"/>
  <c r="L21" i="11" a="1"/>
  <c r="L21" i="11" s="1"/>
  <c r="M21" i="11" a="1"/>
  <c r="M21" i="11" s="1"/>
  <c r="G22" i="11" a="1"/>
  <c r="G22" i="11" s="1"/>
  <c r="H22" i="11" a="1"/>
  <c r="H22" i="11" s="1"/>
  <c r="I22" i="11" a="1"/>
  <c r="I22" i="11" s="1"/>
  <c r="J22" i="11" a="1"/>
  <c r="J22" i="11" s="1"/>
  <c r="K22" i="11" a="1"/>
  <c r="K22" i="11" s="1"/>
  <c r="L22" i="11" a="1"/>
  <c r="L22" i="11" s="1"/>
  <c r="M22" i="11" a="1"/>
  <c r="M22" i="11" s="1"/>
  <c r="G23" i="11" a="1"/>
  <c r="G23" i="11" s="1"/>
  <c r="H23" i="11" a="1"/>
  <c r="H23" i="11" s="1"/>
  <c r="I23" i="11" a="1"/>
  <c r="I23" i="11" s="1"/>
  <c r="J23" i="11" a="1"/>
  <c r="J23" i="11" s="1"/>
  <c r="K23" i="11" a="1"/>
  <c r="K23" i="11" s="1"/>
  <c r="L23" i="11" a="1"/>
  <c r="L23" i="11" s="1"/>
  <c r="M23" i="11" a="1"/>
  <c r="M23" i="11" s="1"/>
  <c r="G24" i="11" a="1"/>
  <c r="G24" i="11" s="1"/>
  <c r="H24" i="11" a="1"/>
  <c r="H24" i="11" s="1"/>
  <c r="I24" i="11" a="1"/>
  <c r="I24" i="11" s="1"/>
  <c r="J24" i="11" a="1"/>
  <c r="J24" i="11" s="1"/>
  <c r="K24" i="11" a="1"/>
  <c r="K24" i="11" s="1"/>
  <c r="L24" i="11" a="1"/>
  <c r="L24" i="11" s="1"/>
  <c r="M24" i="11" a="1"/>
  <c r="M24" i="11" s="1"/>
  <c r="G25" i="11" a="1"/>
  <c r="G25" i="11" s="1"/>
  <c r="H25" i="11" a="1"/>
  <c r="H25" i="11" s="1"/>
  <c r="I25" i="11" a="1"/>
  <c r="I25" i="11" s="1"/>
  <c r="J25" i="11" a="1"/>
  <c r="J25" i="11" s="1"/>
  <c r="K25" i="11" a="1"/>
  <c r="K25" i="11" s="1"/>
  <c r="L25" i="11" a="1"/>
  <c r="L25" i="11" s="1"/>
  <c r="M25" i="11" a="1"/>
  <c r="M25" i="11" s="1"/>
  <c r="G26" i="11" a="1"/>
  <c r="G26" i="11" s="1"/>
  <c r="H26" i="11" a="1"/>
  <c r="H26" i="11" s="1"/>
  <c r="I26" i="11" a="1"/>
  <c r="I26" i="11" s="1"/>
  <c r="J26" i="11" a="1"/>
  <c r="J26" i="11" s="1"/>
  <c r="K26" i="11" a="1"/>
  <c r="K26" i="11" s="1"/>
  <c r="L26" i="11" a="1"/>
  <c r="L26" i="11" s="1"/>
  <c r="M26" i="11" a="1"/>
  <c r="M26" i="11" s="1"/>
  <c r="G27" i="11" a="1"/>
  <c r="G27" i="11" s="1"/>
  <c r="H27" i="11" a="1"/>
  <c r="H27" i="11" s="1"/>
  <c r="I27" i="11" a="1"/>
  <c r="I27" i="11" s="1"/>
  <c r="J27" i="11" a="1"/>
  <c r="J27" i="11" s="1"/>
  <c r="K27" i="11" a="1"/>
  <c r="K27" i="11" s="1"/>
  <c r="L27" i="11" a="1"/>
  <c r="L27" i="11" s="1"/>
  <c r="M27" i="11" a="1"/>
  <c r="M27" i="11" s="1"/>
  <c r="G28" i="11" a="1"/>
  <c r="G28" i="11" s="1"/>
  <c r="H28" i="11" a="1"/>
  <c r="H28" i="11" s="1"/>
  <c r="I28" i="11" a="1"/>
  <c r="I28" i="11" s="1"/>
  <c r="J28" i="11" a="1"/>
  <c r="J28" i="11" s="1"/>
  <c r="K28" i="11" a="1"/>
  <c r="K28" i="11" s="1"/>
  <c r="L28" i="11" a="1"/>
  <c r="L28" i="11" s="1"/>
  <c r="M28" i="11" a="1"/>
  <c r="M28" i="11" s="1"/>
  <c r="G29" i="11" a="1"/>
  <c r="G29" i="11" s="1"/>
  <c r="H29" i="11" a="1"/>
  <c r="H29" i="11" s="1"/>
  <c r="I29" i="11" a="1"/>
  <c r="I29" i="11" s="1"/>
  <c r="J29" i="11" a="1"/>
  <c r="J29" i="11" s="1"/>
  <c r="K29" i="11" a="1"/>
  <c r="K29" i="11" s="1"/>
  <c r="L29" i="11" a="1"/>
  <c r="L29" i="11" s="1"/>
  <c r="M29" i="11" a="1"/>
  <c r="M29" i="11" s="1"/>
  <c r="G30" i="11" a="1"/>
  <c r="G30" i="11" s="1"/>
  <c r="H30" i="11" a="1"/>
  <c r="H30" i="11" s="1"/>
  <c r="I30" i="11" a="1"/>
  <c r="I30" i="11" s="1"/>
  <c r="J30" i="11" a="1"/>
  <c r="J30" i="11" s="1"/>
  <c r="K30" i="11" a="1"/>
  <c r="K30" i="11" s="1"/>
  <c r="L30" i="11" a="1"/>
  <c r="L30" i="11" s="1"/>
  <c r="M30" i="11" a="1"/>
  <c r="M30" i="11" s="1"/>
  <c r="G31" i="11" a="1"/>
  <c r="G31" i="11" s="1"/>
  <c r="H31" i="11" a="1"/>
  <c r="H31" i="11" s="1"/>
  <c r="I31" i="11" a="1"/>
  <c r="I31" i="11" s="1"/>
  <c r="J31" i="11" a="1"/>
  <c r="J31" i="11" s="1"/>
  <c r="K31" i="11" a="1"/>
  <c r="K31" i="11" s="1"/>
  <c r="L31" i="11" a="1"/>
  <c r="L31" i="11" s="1"/>
  <c r="M31" i="11" a="1"/>
  <c r="M31" i="11" s="1"/>
  <c r="G32" i="11" a="1"/>
  <c r="G32" i="11" s="1"/>
  <c r="H32" i="11" a="1"/>
  <c r="H32" i="11" s="1"/>
  <c r="I32" i="11" a="1"/>
  <c r="I32" i="11" s="1"/>
  <c r="J32" i="11" a="1"/>
  <c r="J32" i="11" s="1"/>
  <c r="K32" i="11" a="1"/>
  <c r="K32" i="11" s="1"/>
  <c r="L32" i="11" a="1"/>
  <c r="L32" i="11" s="1"/>
  <c r="M32" i="11" a="1"/>
  <c r="M32" i="11" s="1"/>
  <c r="G33" i="11" a="1"/>
  <c r="G33" i="11" s="1"/>
  <c r="H33" i="11" a="1"/>
  <c r="H33" i="11" s="1"/>
  <c r="I33" i="11" a="1"/>
  <c r="I33" i="11" s="1"/>
  <c r="J33" i="11" a="1"/>
  <c r="J33" i="11" s="1"/>
  <c r="K33" i="11" a="1"/>
  <c r="K33" i="11" s="1"/>
  <c r="L33" i="11" a="1"/>
  <c r="L33" i="11" s="1"/>
  <c r="M33" i="11" a="1"/>
  <c r="M33" i="11" s="1"/>
  <c r="G34" i="11" a="1"/>
  <c r="G34" i="11" s="1"/>
  <c r="H34" i="11" a="1"/>
  <c r="H34" i="11" s="1"/>
  <c r="I34" i="11" a="1"/>
  <c r="I34" i="11" s="1"/>
  <c r="J34" i="11" a="1"/>
  <c r="J34" i="11" s="1"/>
  <c r="K34" i="11" a="1"/>
  <c r="K34" i="11" s="1"/>
  <c r="L34" i="11" a="1"/>
  <c r="L34" i="11" s="1"/>
  <c r="M34" i="11" a="1"/>
  <c r="M34" i="11" s="1"/>
  <c r="G35" i="11" a="1"/>
  <c r="G35" i="11" s="1"/>
  <c r="H35" i="11" a="1"/>
  <c r="H35" i="11" s="1"/>
  <c r="I35" i="11" a="1"/>
  <c r="I35" i="11" s="1"/>
  <c r="J35" i="11" a="1"/>
  <c r="J35" i="11" s="1"/>
  <c r="K35" i="11" a="1"/>
  <c r="K35" i="11" s="1"/>
  <c r="L35" i="11" a="1"/>
  <c r="L35" i="11" s="1"/>
  <c r="M35" i="11" a="1"/>
  <c r="M35" i="11" s="1"/>
  <c r="G36" i="11" a="1"/>
  <c r="G36" i="11" s="1"/>
  <c r="H36" i="11" a="1"/>
  <c r="H36" i="11" s="1"/>
  <c r="I36" i="11" a="1"/>
  <c r="I36" i="11" s="1"/>
  <c r="J36" i="11" a="1"/>
  <c r="J36" i="11" s="1"/>
  <c r="K36" i="11" a="1"/>
  <c r="K36" i="11" s="1"/>
  <c r="L36" i="11" a="1"/>
  <c r="L36" i="11" s="1"/>
  <c r="M36" i="11" a="1"/>
  <c r="M36" i="11" s="1"/>
  <c r="G37" i="11" a="1"/>
  <c r="G37" i="11" s="1"/>
  <c r="H37" i="11" a="1"/>
  <c r="H37" i="11" s="1"/>
  <c r="I37" i="11" a="1"/>
  <c r="I37" i="11" s="1"/>
  <c r="J37" i="11" a="1"/>
  <c r="J37" i="11" s="1"/>
  <c r="K37" i="11" a="1"/>
  <c r="K37" i="11" s="1"/>
  <c r="L37" i="11" a="1"/>
  <c r="L37" i="11" s="1"/>
  <c r="M37" i="11" a="1"/>
  <c r="M37" i="11" s="1"/>
  <c r="G38" i="11" a="1"/>
  <c r="G38" i="11" s="1"/>
  <c r="H38" i="11" a="1"/>
  <c r="H38" i="11" s="1"/>
  <c r="I38" i="11" a="1"/>
  <c r="I38" i="11" s="1"/>
  <c r="J38" i="11" a="1"/>
  <c r="J38" i="11" s="1"/>
  <c r="K38" i="11" a="1"/>
  <c r="K38" i="11" s="1"/>
  <c r="L38" i="11" a="1"/>
  <c r="L38" i="11" s="1"/>
  <c r="M38" i="11" a="1"/>
  <c r="M38" i="11" s="1"/>
  <c r="G39" i="11" a="1"/>
  <c r="G39" i="11" s="1"/>
  <c r="H39" i="11" a="1"/>
  <c r="H39" i="11" s="1"/>
  <c r="I39" i="11" a="1"/>
  <c r="I39" i="11" s="1"/>
  <c r="J39" i="11" a="1"/>
  <c r="J39" i="11" s="1"/>
  <c r="K39" i="11" a="1"/>
  <c r="K39" i="11" s="1"/>
  <c r="L39" i="11" a="1"/>
  <c r="L39" i="11" s="1"/>
  <c r="M39" i="11" a="1"/>
  <c r="M39" i="11" s="1"/>
  <c r="G40" i="11" a="1"/>
  <c r="G40" i="11" s="1"/>
  <c r="H40" i="11" a="1"/>
  <c r="H40" i="11" s="1"/>
  <c r="I40" i="11" a="1"/>
  <c r="I40" i="11" s="1"/>
  <c r="J40" i="11" a="1"/>
  <c r="J40" i="11" s="1"/>
  <c r="K40" i="11" a="1"/>
  <c r="K40" i="11" s="1"/>
  <c r="L40" i="11" a="1"/>
  <c r="L40" i="11" s="1"/>
  <c r="M40" i="11" a="1"/>
  <c r="M40" i="11" s="1"/>
  <c r="G41" i="11" a="1"/>
  <c r="G41" i="11" s="1"/>
  <c r="H41" i="11" a="1"/>
  <c r="H41" i="11" s="1"/>
  <c r="I41" i="11" a="1"/>
  <c r="I41" i="11" s="1"/>
  <c r="J41" i="11" a="1"/>
  <c r="J41" i="11" s="1"/>
  <c r="K41" i="11" a="1"/>
  <c r="K41" i="11" s="1"/>
  <c r="L41" i="11" a="1"/>
  <c r="L41" i="11" s="1"/>
  <c r="M41" i="11" a="1"/>
  <c r="M41" i="11" s="1"/>
  <c r="G42" i="11" a="1"/>
  <c r="G42" i="11" s="1"/>
  <c r="H42" i="11" a="1"/>
  <c r="H42" i="11" s="1"/>
  <c r="I42" i="11" a="1"/>
  <c r="I42" i="11" s="1"/>
  <c r="J42" i="11" a="1"/>
  <c r="J42" i="11" s="1"/>
  <c r="K42" i="11" a="1"/>
  <c r="K42" i="11" s="1"/>
  <c r="L42" i="11" a="1"/>
  <c r="L42" i="11" s="1"/>
  <c r="M42" i="11" a="1"/>
  <c r="M42" i="11" s="1"/>
  <c r="G43" i="11" a="1"/>
  <c r="G43" i="11" s="1"/>
  <c r="H43" i="11" a="1"/>
  <c r="H43" i="11" s="1"/>
  <c r="I43" i="11" a="1"/>
  <c r="I43" i="11" s="1"/>
  <c r="J43" i="11" a="1"/>
  <c r="J43" i="11" s="1"/>
  <c r="K43" i="11" a="1"/>
  <c r="K43" i="11" s="1"/>
  <c r="L43" i="11" a="1"/>
  <c r="L43" i="11" s="1"/>
  <c r="M43" i="11" a="1"/>
  <c r="M43" i="11" s="1"/>
  <c r="G44" i="11" a="1"/>
  <c r="G44" i="11" s="1"/>
  <c r="H44" i="11" a="1"/>
  <c r="H44" i="11" s="1"/>
  <c r="I44" i="11" a="1"/>
  <c r="I44" i="11" s="1"/>
  <c r="J44" i="11" a="1"/>
  <c r="J44" i="11" s="1"/>
  <c r="K44" i="11" a="1"/>
  <c r="K44" i="11" s="1"/>
  <c r="L44" i="11" a="1"/>
  <c r="L44" i="11" s="1"/>
  <c r="M44" i="11" a="1"/>
  <c r="M44" i="11" s="1"/>
  <c r="G45" i="11" a="1"/>
  <c r="G45" i="11" s="1"/>
  <c r="H45" i="11" a="1"/>
  <c r="H45" i="11" s="1"/>
  <c r="I45" i="11" a="1"/>
  <c r="I45" i="11" s="1"/>
  <c r="J45" i="11" a="1"/>
  <c r="J45" i="11" s="1"/>
  <c r="K45" i="11" a="1"/>
  <c r="K45" i="11" s="1"/>
  <c r="L45" i="11" a="1"/>
  <c r="L45" i="11" s="1"/>
  <c r="M45" i="11" a="1"/>
  <c r="M45" i="11" s="1"/>
  <c r="G46" i="11" a="1"/>
  <c r="G46" i="11" s="1"/>
  <c r="H46" i="11" a="1"/>
  <c r="H46" i="11" s="1"/>
  <c r="I46" i="11" a="1"/>
  <c r="I46" i="11" s="1"/>
  <c r="J46" i="11" a="1"/>
  <c r="J46" i="11" s="1"/>
  <c r="K46" i="11" a="1"/>
  <c r="K46" i="11" s="1"/>
  <c r="L46" i="11" a="1"/>
  <c r="L46" i="11" s="1"/>
  <c r="M46" i="11" a="1"/>
  <c r="M46" i="11" s="1"/>
  <c r="G47" i="11" a="1"/>
  <c r="G47" i="11" s="1"/>
  <c r="H47" i="11" a="1"/>
  <c r="H47" i="11" s="1"/>
  <c r="I47" i="11" a="1"/>
  <c r="I47" i="11" s="1"/>
  <c r="J47" i="11" a="1"/>
  <c r="J47" i="11" s="1"/>
  <c r="K47" i="11" a="1"/>
  <c r="K47" i="11" s="1"/>
  <c r="L47" i="11" a="1"/>
  <c r="L47" i="11" s="1"/>
  <c r="M47" i="11" a="1"/>
  <c r="M47" i="11" s="1"/>
  <c r="G48" i="11" a="1"/>
  <c r="G48" i="11" s="1"/>
  <c r="H48" i="11" a="1"/>
  <c r="H48" i="11" s="1"/>
  <c r="I48" i="11" a="1"/>
  <c r="I48" i="11" s="1"/>
  <c r="J48" i="11" a="1"/>
  <c r="J48" i="11" s="1"/>
  <c r="K48" i="11" a="1"/>
  <c r="K48" i="11" s="1"/>
  <c r="L48" i="11" a="1"/>
  <c r="L48" i="11" s="1"/>
  <c r="M48" i="11" a="1"/>
  <c r="M48" i="11" s="1"/>
  <c r="G49" i="11" a="1"/>
  <c r="G49" i="11" s="1"/>
  <c r="H49" i="11" a="1"/>
  <c r="H49" i="11" s="1"/>
  <c r="I49" i="11" a="1"/>
  <c r="I49" i="11" s="1"/>
  <c r="J49" i="11" a="1"/>
  <c r="J49" i="11" s="1"/>
  <c r="K49" i="11" a="1"/>
  <c r="K49" i="11" s="1"/>
  <c r="L49" i="11" a="1"/>
  <c r="L49" i="11" s="1"/>
  <c r="M49" i="11" a="1"/>
  <c r="M49" i="11" s="1"/>
  <c r="G50" i="11" a="1"/>
  <c r="G50" i="11" s="1"/>
  <c r="H50" i="11" a="1"/>
  <c r="H50" i="11" s="1"/>
  <c r="I50" i="11" a="1"/>
  <c r="I50" i="11" s="1"/>
  <c r="J50" i="11" a="1"/>
  <c r="J50" i="11" s="1"/>
  <c r="K50" i="11" a="1"/>
  <c r="K50" i="11" s="1"/>
  <c r="L50" i="11" a="1"/>
  <c r="L50" i="11" s="1"/>
  <c r="M50" i="11" a="1"/>
  <c r="M50" i="11" s="1"/>
  <c r="B11" i="11" a="1"/>
  <c r="B11" i="11" s="1"/>
  <c r="E11" i="11" a="1"/>
  <c r="E11" i="11" s="1"/>
  <c r="F11" i="11" a="1"/>
  <c r="F11" i="11" s="1"/>
  <c r="G11" i="11" a="1"/>
  <c r="G11" i="11" s="1"/>
  <c r="H11" i="11" a="1"/>
  <c r="H11" i="11" s="1"/>
  <c r="I11" i="11" a="1"/>
  <c r="I11" i="11" s="1"/>
  <c r="J11" i="11" a="1"/>
  <c r="J11" i="11" s="1"/>
  <c r="K11" i="11" a="1"/>
  <c r="K11" i="11" s="1"/>
  <c r="L11" i="11" a="1"/>
  <c r="L11" i="11" s="1"/>
  <c r="M11" i="11" a="1"/>
  <c r="M11" i="11" s="1"/>
  <c r="BD4" i="1"/>
  <c r="M3" i="7"/>
  <c r="BD3" i="1" l="1"/>
  <c r="BE3" i="1" s="1"/>
  <c r="E23" i="7"/>
  <c r="E21" i="7"/>
  <c r="E19" i="7"/>
  <c r="E18" i="7"/>
  <c r="E16" i="7"/>
  <c r="E17" i="7"/>
  <c r="AI2" i="7"/>
  <c r="S28" i="7"/>
  <c r="T27" i="7"/>
  <c r="T26" i="7"/>
  <c r="X25" i="7"/>
  <c r="V25" i="7"/>
  <c r="T25" i="7"/>
  <c r="X24" i="7"/>
  <c r="V24" i="7"/>
  <c r="T24" i="7"/>
  <c r="S21" i="7"/>
  <c r="X20" i="7"/>
  <c r="V20" i="7"/>
  <c r="T20" i="7"/>
  <c r="X19" i="7"/>
  <c r="V19" i="7"/>
  <c r="T19" i="7"/>
  <c r="T18" i="7"/>
  <c r="T17" i="7"/>
  <c r="AG14" i="7"/>
  <c r="Q14" i="7"/>
  <c r="AG13" i="7"/>
  <c r="X13" i="7"/>
  <c r="V13" i="7"/>
  <c r="U13" i="7"/>
  <c r="T13" i="7"/>
  <c r="AG12" i="7"/>
  <c r="X12" i="7"/>
  <c r="V12" i="7"/>
  <c r="U12" i="7"/>
  <c r="T12" i="7"/>
  <c r="X11" i="7"/>
  <c r="V11" i="7"/>
  <c r="U11" i="7"/>
  <c r="T11" i="7"/>
  <c r="AG10" i="7"/>
  <c r="U10" i="7"/>
  <c r="T10" i="7"/>
  <c r="Q10" i="7"/>
  <c r="AG9" i="7"/>
  <c r="Q9" i="7"/>
  <c r="AG8" i="7"/>
  <c r="AL7" i="7"/>
  <c r="AG7" i="7"/>
  <c r="Q7" i="7"/>
  <c r="AL6" i="7"/>
  <c r="AG6" i="7"/>
  <c r="AL5" i="7"/>
  <c r="AG5" i="7"/>
  <c r="AL4" i="7"/>
  <c r="AI4" i="7"/>
  <c r="AG4" i="7"/>
  <c r="Q4" i="7"/>
  <c r="AL3" i="7"/>
  <c r="AG3" i="7"/>
  <c r="Q3" i="7"/>
  <c r="AL2" i="7"/>
  <c r="AG2" i="7"/>
  <c r="G5" i="7"/>
  <c r="J15" i="7"/>
  <c r="J14" i="7"/>
  <c r="J13" i="7"/>
  <c r="J12" i="7"/>
  <c r="J7" i="7"/>
  <c r="J6" i="7"/>
  <c r="J5" i="7"/>
  <c r="J4" i="7"/>
  <c r="J3" i="7"/>
  <c r="J2" i="7"/>
  <c r="G4" i="7"/>
  <c r="G3" i="7"/>
  <c r="G2" i="7"/>
  <c r="E24" i="7"/>
  <c r="E13" i="7"/>
  <c r="D13" i="7"/>
  <c r="E8" i="7"/>
  <c r="E7" i="7"/>
  <c r="E6" i="7"/>
  <c r="E4" i="7"/>
  <c r="E3" i="7"/>
  <c r="E5" i="7"/>
  <c r="E2" i="7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7" i="7"/>
  <c r="B6" i="7"/>
  <c r="B3" i="7"/>
  <c r="B2" i="7"/>
  <c r="AL8" i="7" l="1"/>
  <c r="AI5" i="7"/>
  <c r="J16" i="7"/>
  <c r="J18" i="7" s="1"/>
  <c r="J8" i="7"/>
  <c r="N3" i="7"/>
  <c r="H19" i="7"/>
  <c r="H18" i="7"/>
  <c r="H21" i="7"/>
  <c r="H16" i="7"/>
  <c r="H17" i="7"/>
  <c r="AL10" i="7" l="1"/>
  <c r="AM9" i="7" s="1"/>
  <c r="AI7" i="7"/>
  <c r="C12" i="1"/>
  <c r="B12" i="1"/>
  <c r="E3" i="11" l="1" a="1"/>
  <c r="E3" i="11" s="1"/>
  <c r="F3" i="11" a="1"/>
  <c r="F3" i="11" s="1"/>
  <c r="E4" i="11" a="1"/>
  <c r="E4" i="11" s="1"/>
  <c r="F4" i="11" a="1"/>
  <c r="F4" i="11" s="1"/>
  <c r="E5" i="11" a="1"/>
  <c r="E5" i="11" s="1"/>
  <c r="F5" i="11" a="1"/>
  <c r="F5" i="11" s="1"/>
  <c r="E6" i="11" a="1"/>
  <c r="E6" i="11" s="1"/>
  <c r="F6" i="11" a="1"/>
  <c r="F6" i="11" s="1"/>
  <c r="E7" i="11" a="1"/>
  <c r="E7" i="11" s="1"/>
  <c r="F7" i="11" a="1"/>
  <c r="F7" i="11" s="1"/>
  <c r="E8" i="11" a="1"/>
  <c r="E8" i="11" s="1"/>
  <c r="F8" i="11" a="1"/>
  <c r="F8" i="11" s="1"/>
  <c r="E9" i="11" a="1"/>
  <c r="E9" i="11" s="1"/>
  <c r="F9" i="11" a="1"/>
  <c r="F9" i="11" s="1"/>
  <c r="E10" i="11" a="1"/>
  <c r="E10" i="11" s="1"/>
  <c r="F10" i="11" a="1"/>
  <c r="F10" i="11" s="1"/>
  <c r="F2" i="11" a="1"/>
  <c r="F2" i="11" s="1"/>
  <c r="E2" i="11" a="1"/>
  <c r="E2" i="11" s="1"/>
  <c r="O2" i="11"/>
  <c r="M3" i="11" a="1"/>
  <c r="M3" i="11" s="1"/>
  <c r="M4" i="11" a="1"/>
  <c r="M4" i="11" s="1"/>
  <c r="M5" i="11" a="1"/>
  <c r="M5" i="11" s="1"/>
  <c r="M6" i="11" a="1"/>
  <c r="M6" i="11" s="1"/>
  <c r="M7" i="11" a="1"/>
  <c r="M7" i="11" s="1"/>
  <c r="M8" i="11" a="1"/>
  <c r="M8" i="11" s="1"/>
  <c r="M9" i="11" a="1"/>
  <c r="M9" i="11" s="1"/>
  <c r="M10" i="11" a="1"/>
  <c r="M10" i="11" s="1"/>
  <c r="K3" i="11" a="1"/>
  <c r="K3" i="11" s="1"/>
  <c r="K4" i="11" a="1"/>
  <c r="K4" i="11" s="1"/>
  <c r="K5" i="11" a="1"/>
  <c r="K5" i="11" s="1"/>
  <c r="K6" i="11" a="1"/>
  <c r="K6" i="11" s="1"/>
  <c r="K7" i="11" a="1"/>
  <c r="K7" i="11" s="1"/>
  <c r="K8" i="11" a="1"/>
  <c r="K8" i="11" s="1"/>
  <c r="K9" i="11" a="1"/>
  <c r="K9" i="11" s="1"/>
  <c r="K10" i="11" a="1"/>
  <c r="K10" i="11" s="1"/>
  <c r="J3" i="11" a="1"/>
  <c r="J3" i="11" s="1"/>
  <c r="J4" i="11" a="1"/>
  <c r="J4" i="11" s="1"/>
  <c r="J5" i="11" a="1"/>
  <c r="J5" i="11" s="1"/>
  <c r="J6" i="11" a="1"/>
  <c r="J6" i="11" s="1"/>
  <c r="J7" i="11" a="1"/>
  <c r="J7" i="11" s="1"/>
  <c r="J8" i="11" a="1"/>
  <c r="J8" i="11" s="1"/>
  <c r="J9" i="11" a="1"/>
  <c r="J9" i="11" s="1"/>
  <c r="J10" i="11" a="1"/>
  <c r="J10" i="11" s="1"/>
  <c r="I3" i="11" a="1"/>
  <c r="I3" i="11" s="1"/>
  <c r="I4" i="11" a="1"/>
  <c r="I4" i="11" s="1"/>
  <c r="I5" i="11" a="1"/>
  <c r="I5" i="11" s="1"/>
  <c r="I6" i="11" a="1"/>
  <c r="I6" i="11" s="1"/>
  <c r="I7" i="11" a="1"/>
  <c r="I7" i="11" s="1"/>
  <c r="I8" i="11" a="1"/>
  <c r="I8" i="11" s="1"/>
  <c r="I9" i="11" a="1"/>
  <c r="I9" i="11" s="1"/>
  <c r="I10" i="11" a="1"/>
  <c r="I10" i="11" s="1"/>
  <c r="H3" i="11" a="1"/>
  <c r="H3" i="11" s="1"/>
  <c r="H4" i="11" a="1"/>
  <c r="H4" i="11" s="1"/>
  <c r="H5" i="11" a="1"/>
  <c r="H5" i="11" s="1"/>
  <c r="H6" i="11" a="1"/>
  <c r="H6" i="11" s="1"/>
  <c r="H7" i="11" a="1"/>
  <c r="H7" i="11" s="1"/>
  <c r="H8" i="11" a="1"/>
  <c r="H8" i="11" s="1"/>
  <c r="H9" i="11" a="1"/>
  <c r="H9" i="11" s="1"/>
  <c r="H10" i="11" a="1"/>
  <c r="H10" i="11" s="1"/>
  <c r="G3" i="11" a="1"/>
  <c r="G3" i="11" s="1"/>
  <c r="G4" i="11" a="1"/>
  <c r="G4" i="11" s="1"/>
  <c r="G5" i="11" a="1"/>
  <c r="G5" i="11" s="1"/>
  <c r="G6" i="11" a="1"/>
  <c r="G6" i="11" s="1"/>
  <c r="G7" i="11" a="1"/>
  <c r="G7" i="11" s="1"/>
  <c r="G8" i="11" a="1"/>
  <c r="G8" i="11" s="1"/>
  <c r="G9" i="11" a="1"/>
  <c r="G9" i="11" s="1"/>
  <c r="G10" i="11" a="1"/>
  <c r="G10" i="11" s="1"/>
  <c r="H2" i="11" a="1"/>
  <c r="H2" i="11" s="1"/>
  <c r="I2" i="11" a="1"/>
  <c r="I2" i="11" s="1"/>
  <c r="J2" i="11" a="1"/>
  <c r="J2" i="11" s="1"/>
  <c r="K2" i="11" a="1"/>
  <c r="K2" i="11" s="1"/>
  <c r="M2" i="11" a="1"/>
  <c r="M2" i="11" s="1"/>
  <c r="G2" i="11" a="1"/>
  <c r="G2" i="11" s="1"/>
  <c r="B3" i="11" a="1"/>
  <c r="B3" i="11" s="1"/>
  <c r="B4" i="11" a="1"/>
  <c r="B4" i="11" s="1"/>
  <c r="B5" i="11" a="1"/>
  <c r="B5" i="11" s="1"/>
  <c r="B6" i="11" a="1"/>
  <c r="B6" i="11" s="1"/>
  <c r="B7" i="11" a="1"/>
  <c r="B7" i="11" s="1"/>
  <c r="B8" i="11" a="1"/>
  <c r="B8" i="11" s="1"/>
  <c r="B9" i="11" a="1"/>
  <c r="B9" i="11" s="1"/>
  <c r="B10" i="11" a="1"/>
  <c r="B10" i="11" s="1"/>
  <c r="P2" i="11" l="1"/>
  <c r="Q5" i="11"/>
  <c r="S5" i="11"/>
  <c r="T5" i="11"/>
  <c r="R5" i="11"/>
  <c r="X5" i="11"/>
  <c r="W5" i="11"/>
  <c r="G3" i="6"/>
  <c r="G4" i="6"/>
  <c r="G5" i="6"/>
  <c r="G6" i="6"/>
  <c r="G7" i="6"/>
  <c r="G8" i="6"/>
  <c r="G9" i="6"/>
  <c r="G10" i="6"/>
  <c r="G11" i="6"/>
  <c r="G12" i="6"/>
  <c r="G13" i="6"/>
  <c r="G2" i="6"/>
  <c r="F14" i="6"/>
  <c r="F17" i="6" s="1"/>
  <c r="E14" i="6"/>
  <c r="E28" i="6" s="1"/>
  <c r="E23" i="6"/>
  <c r="I3" i="8"/>
  <c r="B2" i="8" a="1"/>
  <c r="B2" i="8" s="1"/>
  <c r="B3" i="8" a="1"/>
  <c r="B3" i="8" s="1"/>
  <c r="B4" i="8" a="1"/>
  <c r="B4" i="8" s="1"/>
  <c r="B5" i="8" a="1"/>
  <c r="B5" i="8" s="1"/>
  <c r="B6" i="8" a="1"/>
  <c r="B6" i="8" s="1"/>
  <c r="B7" i="8" a="1"/>
  <c r="B7" i="8" s="1"/>
  <c r="B8" i="8" a="1"/>
  <c r="B8" i="8" s="1"/>
  <c r="B9" i="8" a="1"/>
  <c r="B9" i="8" s="1"/>
  <c r="B10" i="8" a="1"/>
  <c r="B10" i="8" s="1"/>
  <c r="B11" i="8" a="1"/>
  <c r="B11" i="8" s="1"/>
  <c r="B12" i="8" a="1"/>
  <c r="B12" i="8" s="1"/>
  <c r="B13" i="8" a="1"/>
  <c r="B13" i="8" s="1"/>
  <c r="B14" i="8" a="1"/>
  <c r="B14" i="8" s="1"/>
  <c r="B15" i="8" a="1"/>
  <c r="B15" i="8" s="1"/>
  <c r="B16" i="8" a="1"/>
  <c r="B16" i="8" s="1"/>
  <c r="B17" i="8" a="1"/>
  <c r="B17" i="8" s="1"/>
  <c r="B18" i="8" a="1"/>
  <c r="B18" i="8" s="1"/>
  <c r="B19" i="8" a="1"/>
  <c r="B19" i="8" s="1"/>
  <c r="B20" i="8" a="1"/>
  <c r="B20" i="8" s="1"/>
  <c r="B21" i="8" a="1"/>
  <c r="B21" i="8" s="1"/>
  <c r="B22" i="8" a="1"/>
  <c r="B22" i="8" s="1"/>
  <c r="B23" i="8" a="1"/>
  <c r="B23" i="8" s="1"/>
  <c r="B24" i="8" a="1"/>
  <c r="B24" i="8" s="1"/>
  <c r="B25" i="8" a="1"/>
  <c r="B25" i="8" s="1"/>
  <c r="B26" i="8" a="1"/>
  <c r="B26" i="8" s="1"/>
  <c r="B27" i="8" a="1"/>
  <c r="B27" i="8" s="1"/>
  <c r="B28" i="8" a="1"/>
  <c r="B28" i="8" s="1"/>
  <c r="B29" i="8" a="1"/>
  <c r="B29" i="8" s="1"/>
  <c r="B30" i="8" a="1"/>
  <c r="B30" i="8" s="1"/>
  <c r="B31" i="8" a="1"/>
  <c r="B31" i="8" s="1"/>
  <c r="B32" i="8" a="1"/>
  <c r="B32" i="8" s="1"/>
  <c r="B33" i="8" a="1"/>
  <c r="B33" i="8" s="1"/>
  <c r="B34" i="8" a="1"/>
  <c r="B34" i="8" s="1"/>
  <c r="B35" i="8" a="1"/>
  <c r="B35" i="8" s="1"/>
  <c r="B36" i="8" a="1"/>
  <c r="B36" i="8" s="1"/>
  <c r="B37" i="8" a="1"/>
  <c r="B37" i="8" s="1"/>
  <c r="B38" i="8" a="1"/>
  <c r="B38" i="8" s="1"/>
  <c r="B39" i="8" a="1"/>
  <c r="B39" i="8" s="1"/>
  <c r="B40" i="8" a="1"/>
  <c r="B40" i="8" s="1"/>
  <c r="B41" i="8" a="1"/>
  <c r="B41" i="8" s="1"/>
  <c r="B42" i="8" a="1"/>
  <c r="B42" i="8" s="1"/>
  <c r="B43" i="8" a="1"/>
  <c r="B43" i="8" s="1"/>
  <c r="B44" i="8" a="1"/>
  <c r="B44" i="8" s="1"/>
  <c r="B45" i="8" a="1"/>
  <c r="B45" i="8" s="1"/>
  <c r="B46" i="8" a="1"/>
  <c r="B46" i="8" s="1"/>
  <c r="B47" i="8" a="1"/>
  <c r="B47" i="8" s="1"/>
  <c r="B48" i="8" a="1"/>
  <c r="B48" i="8" s="1"/>
  <c r="B49" i="8" a="1"/>
  <c r="B49" i="8" s="1"/>
  <c r="B50" i="8" a="1"/>
  <c r="B50" i="8" s="1"/>
  <c r="B51" i="8" a="1"/>
  <c r="B51" i="8" s="1"/>
  <c r="B52" i="8" a="1"/>
  <c r="B52" i="8" s="1"/>
  <c r="B53" i="8" a="1"/>
  <c r="B53" i="8" s="1"/>
  <c r="B54" i="8" a="1"/>
  <c r="B54" i="8" s="1"/>
  <c r="B55" i="8" a="1"/>
  <c r="B55" i="8" s="1"/>
  <c r="B56" i="8" a="1"/>
  <c r="B56" i="8" s="1"/>
  <c r="B57" i="8" a="1"/>
  <c r="B57" i="8" s="1"/>
  <c r="B58" i="8" a="1"/>
  <c r="B58" i="8" s="1"/>
  <c r="B59" i="8" a="1"/>
  <c r="B59" i="8" s="1"/>
  <c r="B60" i="8" a="1"/>
  <c r="B60" i="8" s="1"/>
  <c r="B61" i="8" a="1"/>
  <c r="B61" i="8" s="1"/>
  <c r="B62" i="8" a="1"/>
  <c r="B62" i="8" s="1"/>
  <c r="B63" i="8" a="1"/>
  <c r="B63" i="8" s="1"/>
  <c r="B64" i="8" a="1"/>
  <c r="B64" i="8" s="1"/>
  <c r="B65" i="8" a="1"/>
  <c r="B65" i="8" s="1"/>
  <c r="B66" i="8" a="1"/>
  <c r="B66" i="8" s="1"/>
  <c r="B67" i="8" a="1"/>
  <c r="B67" i="8" s="1"/>
  <c r="B68" i="8" a="1"/>
  <c r="B68" i="8" s="1"/>
  <c r="B69" i="8" a="1"/>
  <c r="B69" i="8" s="1"/>
  <c r="B70" i="8" a="1"/>
  <c r="B70" i="8" s="1"/>
  <c r="B71" i="8" a="1"/>
  <c r="B71" i="8" s="1"/>
  <c r="B72" i="8" a="1"/>
  <c r="B72" i="8" s="1"/>
  <c r="B73" i="8" a="1"/>
  <c r="B73" i="8" s="1"/>
  <c r="B74" i="8" a="1"/>
  <c r="B74" i="8" s="1"/>
  <c r="B75" i="8" a="1"/>
  <c r="B75" i="8" s="1"/>
  <c r="B76" i="8" a="1"/>
  <c r="B76" i="8" s="1"/>
  <c r="B77" i="8" a="1"/>
  <c r="B77" i="8" s="1"/>
  <c r="B78" i="8" a="1"/>
  <c r="B78" i="8" s="1"/>
  <c r="B79" i="8" a="1"/>
  <c r="B79" i="8" s="1"/>
  <c r="B80" i="8" a="1"/>
  <c r="B80" i="8" s="1"/>
  <c r="B81" i="8" a="1"/>
  <c r="B81" i="8" s="1"/>
  <c r="B82" i="8" a="1"/>
  <c r="B82" i="8" s="1"/>
  <c r="B83" i="8" a="1"/>
  <c r="B83" i="8" s="1"/>
  <c r="B84" i="8" a="1"/>
  <c r="B84" i="8" s="1"/>
  <c r="B85" i="8" a="1"/>
  <c r="B85" i="8" s="1"/>
  <c r="B86" i="8" a="1"/>
  <c r="B86" i="8" s="1"/>
  <c r="B87" i="8" a="1"/>
  <c r="B87" i="8" s="1"/>
  <c r="B88" i="8" a="1"/>
  <c r="B88" i="8" s="1"/>
  <c r="B89" i="8" a="1"/>
  <c r="B89" i="8" s="1"/>
  <c r="B90" i="8" a="1"/>
  <c r="B90" i="8" s="1"/>
  <c r="B91" i="8" a="1"/>
  <c r="B91" i="8" s="1"/>
  <c r="B92" i="8" a="1"/>
  <c r="B92" i="8" s="1"/>
  <c r="B93" i="8" a="1"/>
  <c r="B93" i="8" s="1"/>
  <c r="B94" i="8" a="1"/>
  <c r="B94" i="8" s="1"/>
  <c r="B95" i="8" a="1"/>
  <c r="B95" i="8" s="1"/>
  <c r="B96" i="8" a="1"/>
  <c r="B96" i="8" s="1"/>
  <c r="B97" i="8" a="1"/>
  <c r="B97" i="8" s="1"/>
  <c r="B98" i="8" a="1"/>
  <c r="B98" i="8" s="1"/>
  <c r="B99" i="8" a="1"/>
  <c r="B99" i="8" s="1"/>
  <c r="B100" i="8" a="1"/>
  <c r="B100" i="8" s="1"/>
  <c r="E3" i="8" a="1"/>
  <c r="E3" i="8" s="1"/>
  <c r="E4" i="8" a="1"/>
  <c r="E4" i="8" s="1"/>
  <c r="E5" i="8" a="1"/>
  <c r="E5" i="8" s="1"/>
  <c r="E6" i="8" a="1"/>
  <c r="E6" i="8" s="1"/>
  <c r="E7" i="8" a="1"/>
  <c r="E7" i="8" s="1"/>
  <c r="E8" i="8" a="1"/>
  <c r="E8" i="8" s="1"/>
  <c r="E9" i="8" a="1"/>
  <c r="E9" i="8" s="1"/>
  <c r="E10" i="8" a="1"/>
  <c r="E10" i="8" s="1"/>
  <c r="E11" i="8" a="1"/>
  <c r="E11" i="8" s="1"/>
  <c r="E12" i="8" a="1"/>
  <c r="E12" i="8" s="1"/>
  <c r="E13" i="8" a="1"/>
  <c r="E13" i="8" s="1"/>
  <c r="E14" i="8" a="1"/>
  <c r="E14" i="8" s="1"/>
  <c r="E15" i="8" a="1"/>
  <c r="E15" i="8" s="1"/>
  <c r="E16" i="8" a="1"/>
  <c r="E16" i="8" s="1"/>
  <c r="E17" i="8" a="1"/>
  <c r="E17" i="8" s="1"/>
  <c r="E18" i="8" a="1"/>
  <c r="E18" i="8" s="1"/>
  <c r="E19" i="8" a="1"/>
  <c r="E19" i="8" s="1"/>
  <c r="E20" i="8" a="1"/>
  <c r="E20" i="8" s="1"/>
  <c r="E21" i="8" a="1"/>
  <c r="E21" i="8" s="1"/>
  <c r="E22" i="8" a="1"/>
  <c r="E22" i="8" s="1"/>
  <c r="E23" i="8" a="1"/>
  <c r="E23" i="8" s="1"/>
  <c r="E24" i="8" a="1"/>
  <c r="E24" i="8" s="1"/>
  <c r="E25" i="8" a="1"/>
  <c r="E25" i="8" s="1"/>
  <c r="E26" i="8" a="1"/>
  <c r="E26" i="8" s="1"/>
  <c r="E27" i="8" a="1"/>
  <c r="E27" i="8" s="1"/>
  <c r="E28" i="8" a="1"/>
  <c r="E28" i="8" s="1"/>
  <c r="E29" i="8" a="1"/>
  <c r="E29" i="8" s="1"/>
  <c r="E30" i="8" a="1"/>
  <c r="E30" i="8" s="1"/>
  <c r="E31" i="8" a="1"/>
  <c r="E31" i="8" s="1"/>
  <c r="E32" i="8" a="1"/>
  <c r="E32" i="8" s="1"/>
  <c r="E33" i="8" a="1"/>
  <c r="E33" i="8" s="1"/>
  <c r="E34" i="8" a="1"/>
  <c r="E34" i="8" s="1"/>
  <c r="E35" i="8" a="1"/>
  <c r="E35" i="8" s="1"/>
  <c r="E36" i="8" a="1"/>
  <c r="E36" i="8" s="1"/>
  <c r="E37" i="8" a="1"/>
  <c r="E37" i="8" s="1"/>
  <c r="E38" i="8" a="1"/>
  <c r="E38" i="8" s="1"/>
  <c r="E39" i="8" a="1"/>
  <c r="E39" i="8" s="1"/>
  <c r="E40" i="8" a="1"/>
  <c r="E40" i="8" s="1"/>
  <c r="E41" i="8" a="1"/>
  <c r="E41" i="8" s="1"/>
  <c r="E42" i="8" a="1"/>
  <c r="E42" i="8" s="1"/>
  <c r="E43" i="8" a="1"/>
  <c r="E43" i="8" s="1"/>
  <c r="E44" i="8" a="1"/>
  <c r="E44" i="8" s="1"/>
  <c r="E45" i="8" a="1"/>
  <c r="E45" i="8" s="1"/>
  <c r="E46" i="8" a="1"/>
  <c r="E46" i="8" s="1"/>
  <c r="E47" i="8" a="1"/>
  <c r="E47" i="8" s="1"/>
  <c r="E48" i="8" a="1"/>
  <c r="E48" i="8" s="1"/>
  <c r="E49" i="8" a="1"/>
  <c r="E49" i="8" s="1"/>
  <c r="E50" i="8" a="1"/>
  <c r="E50" i="8" s="1"/>
  <c r="E51" i="8" a="1"/>
  <c r="E51" i="8" s="1"/>
  <c r="E52" i="8" a="1"/>
  <c r="E52" i="8" s="1"/>
  <c r="E53" i="8" a="1"/>
  <c r="E53" i="8" s="1"/>
  <c r="E54" i="8" a="1"/>
  <c r="E54" i="8" s="1"/>
  <c r="E55" i="8" a="1"/>
  <c r="E55" i="8" s="1"/>
  <c r="E56" i="8" a="1"/>
  <c r="E56" i="8" s="1"/>
  <c r="E57" i="8" a="1"/>
  <c r="E57" i="8" s="1"/>
  <c r="E58" i="8" a="1"/>
  <c r="E58" i="8" s="1"/>
  <c r="E59" i="8" a="1"/>
  <c r="E59" i="8" s="1"/>
  <c r="E60" i="8" a="1"/>
  <c r="E60" i="8" s="1"/>
  <c r="E61" i="8" a="1"/>
  <c r="E61" i="8" s="1"/>
  <c r="E62" i="8" a="1"/>
  <c r="E62" i="8" s="1"/>
  <c r="E63" i="8" a="1"/>
  <c r="E63" i="8" s="1"/>
  <c r="E64" i="8" a="1"/>
  <c r="E64" i="8" s="1"/>
  <c r="E65" i="8" a="1"/>
  <c r="E65" i="8" s="1"/>
  <c r="E66" i="8" a="1"/>
  <c r="E66" i="8" s="1"/>
  <c r="E67" i="8" a="1"/>
  <c r="E67" i="8" s="1"/>
  <c r="E68" i="8" a="1"/>
  <c r="E68" i="8" s="1"/>
  <c r="E69" i="8" a="1"/>
  <c r="E69" i="8" s="1"/>
  <c r="E70" i="8" a="1"/>
  <c r="E70" i="8" s="1"/>
  <c r="E71" i="8" a="1"/>
  <c r="E71" i="8" s="1"/>
  <c r="E72" i="8" a="1"/>
  <c r="E72" i="8" s="1"/>
  <c r="E73" i="8" a="1"/>
  <c r="E73" i="8" s="1"/>
  <c r="E74" i="8" a="1"/>
  <c r="E74" i="8" s="1"/>
  <c r="E75" i="8" a="1"/>
  <c r="E75" i="8" s="1"/>
  <c r="E76" i="8" a="1"/>
  <c r="E76" i="8" s="1"/>
  <c r="E77" i="8" a="1"/>
  <c r="E77" i="8" s="1"/>
  <c r="E78" i="8" a="1"/>
  <c r="E78" i="8" s="1"/>
  <c r="E79" i="8" a="1"/>
  <c r="E79" i="8" s="1"/>
  <c r="E80" i="8" a="1"/>
  <c r="E80" i="8" s="1"/>
  <c r="E81" i="8" a="1"/>
  <c r="E81" i="8" s="1"/>
  <c r="E82" i="8" a="1"/>
  <c r="E82" i="8" s="1"/>
  <c r="E83" i="8" a="1"/>
  <c r="E83" i="8" s="1"/>
  <c r="E84" i="8" a="1"/>
  <c r="E84" i="8" s="1"/>
  <c r="E85" i="8" a="1"/>
  <c r="E85" i="8" s="1"/>
  <c r="E86" i="8" a="1"/>
  <c r="E86" i="8" s="1"/>
  <c r="E87" i="8" a="1"/>
  <c r="E87" i="8" s="1"/>
  <c r="E88" i="8" a="1"/>
  <c r="E88" i="8" s="1"/>
  <c r="E89" i="8" a="1"/>
  <c r="E89" i="8" s="1"/>
  <c r="E90" i="8" a="1"/>
  <c r="E90" i="8" s="1"/>
  <c r="E91" i="8" a="1"/>
  <c r="E91" i="8" s="1"/>
  <c r="E92" i="8" a="1"/>
  <c r="E92" i="8" s="1"/>
  <c r="E93" i="8" a="1"/>
  <c r="E93" i="8" s="1"/>
  <c r="E94" i="8" a="1"/>
  <c r="E94" i="8" s="1"/>
  <c r="E95" i="8" a="1"/>
  <c r="E95" i="8" s="1"/>
  <c r="E96" i="8" a="1"/>
  <c r="E96" i="8" s="1"/>
  <c r="E97" i="8" a="1"/>
  <c r="E97" i="8" s="1"/>
  <c r="E98" i="8" a="1"/>
  <c r="E98" i="8" s="1"/>
  <c r="E99" i="8" a="1"/>
  <c r="E99" i="8" s="1"/>
  <c r="E100" i="8" a="1"/>
  <c r="E100" i="8" s="1"/>
  <c r="E2" i="8" a="1"/>
  <c r="E2" i="8" s="1"/>
  <c r="C3" i="8" a="1"/>
  <c r="C3" i="8" s="1"/>
  <c r="D3" i="8" a="1"/>
  <c r="D3" i="8" s="1"/>
  <c r="F3" i="8" a="1"/>
  <c r="F3" i="8" s="1"/>
  <c r="G3" i="8" a="1"/>
  <c r="G3" i="8" s="1"/>
  <c r="C4" i="8" a="1"/>
  <c r="C4" i="8" s="1"/>
  <c r="D4" i="8" a="1"/>
  <c r="D4" i="8" s="1"/>
  <c r="F4" i="8" a="1"/>
  <c r="F4" i="8" s="1"/>
  <c r="G4" i="8" a="1"/>
  <c r="G4" i="8" s="1"/>
  <c r="C5" i="8" a="1"/>
  <c r="C5" i="8" s="1"/>
  <c r="D5" i="8" a="1"/>
  <c r="D5" i="8" s="1"/>
  <c r="F5" i="8" a="1"/>
  <c r="F5" i="8" s="1"/>
  <c r="G5" i="8" a="1"/>
  <c r="G5" i="8" s="1"/>
  <c r="C6" i="8" a="1"/>
  <c r="C6" i="8" s="1"/>
  <c r="D6" i="8" a="1"/>
  <c r="D6" i="8" s="1"/>
  <c r="F6" i="8" a="1"/>
  <c r="F6" i="8" s="1"/>
  <c r="G6" i="8" a="1"/>
  <c r="G6" i="8" s="1"/>
  <c r="C7" i="8" a="1"/>
  <c r="C7" i="8" s="1"/>
  <c r="D7" i="8" a="1"/>
  <c r="D7" i="8" s="1"/>
  <c r="F7" i="8" a="1"/>
  <c r="F7" i="8" s="1"/>
  <c r="G7" i="8" a="1"/>
  <c r="G7" i="8" s="1"/>
  <c r="C8" i="8" a="1"/>
  <c r="C8" i="8" s="1"/>
  <c r="D8" i="8" a="1"/>
  <c r="D8" i="8" s="1"/>
  <c r="F8" i="8" a="1"/>
  <c r="F8" i="8" s="1"/>
  <c r="G8" i="8" a="1"/>
  <c r="G8" i="8" s="1"/>
  <c r="C9" i="8" a="1"/>
  <c r="C9" i="8" s="1"/>
  <c r="D9" i="8" a="1"/>
  <c r="D9" i="8" s="1"/>
  <c r="F9" i="8" a="1"/>
  <c r="F9" i="8" s="1"/>
  <c r="G9" i="8" a="1"/>
  <c r="G9" i="8" s="1"/>
  <c r="C10" i="8" a="1"/>
  <c r="C10" i="8" s="1"/>
  <c r="D10" i="8" a="1"/>
  <c r="D10" i="8" s="1"/>
  <c r="F10" i="8" a="1"/>
  <c r="F10" i="8" s="1"/>
  <c r="G10" i="8" a="1"/>
  <c r="G10" i="8" s="1"/>
  <c r="C11" i="8" a="1"/>
  <c r="C11" i="8" s="1"/>
  <c r="D11" i="8" a="1"/>
  <c r="D11" i="8" s="1"/>
  <c r="F11" i="8" a="1"/>
  <c r="F11" i="8" s="1"/>
  <c r="G11" i="8" a="1"/>
  <c r="G11" i="8" s="1"/>
  <c r="C12" i="8" a="1"/>
  <c r="C12" i="8" s="1"/>
  <c r="D12" i="8" a="1"/>
  <c r="D12" i="8" s="1"/>
  <c r="F12" i="8" a="1"/>
  <c r="F12" i="8" s="1"/>
  <c r="G12" i="8" a="1"/>
  <c r="G12" i="8" s="1"/>
  <c r="C13" i="8" a="1"/>
  <c r="C13" i="8" s="1"/>
  <c r="D13" i="8" a="1"/>
  <c r="D13" i="8" s="1"/>
  <c r="F13" i="8" a="1"/>
  <c r="F13" i="8" s="1"/>
  <c r="G13" i="8" a="1"/>
  <c r="G13" i="8" s="1"/>
  <c r="C14" i="8" a="1"/>
  <c r="C14" i="8" s="1"/>
  <c r="D14" i="8" a="1"/>
  <c r="D14" i="8" s="1"/>
  <c r="F14" i="8" a="1"/>
  <c r="F14" i="8" s="1"/>
  <c r="G14" i="8" a="1"/>
  <c r="G14" i="8" s="1"/>
  <c r="C15" i="8" a="1"/>
  <c r="C15" i="8" s="1"/>
  <c r="D15" i="8" a="1"/>
  <c r="D15" i="8" s="1"/>
  <c r="F15" i="8" a="1"/>
  <c r="F15" i="8" s="1"/>
  <c r="G15" i="8" a="1"/>
  <c r="G15" i="8" s="1"/>
  <c r="C16" i="8" a="1"/>
  <c r="C16" i="8" s="1"/>
  <c r="D16" i="8" a="1"/>
  <c r="D16" i="8" s="1"/>
  <c r="F16" i="8" a="1"/>
  <c r="F16" i="8" s="1"/>
  <c r="G16" i="8" a="1"/>
  <c r="G16" i="8" s="1"/>
  <c r="C17" i="8" a="1"/>
  <c r="C17" i="8" s="1"/>
  <c r="D17" i="8" a="1"/>
  <c r="D17" i="8" s="1"/>
  <c r="F17" i="8" a="1"/>
  <c r="F17" i="8" s="1"/>
  <c r="G17" i="8" a="1"/>
  <c r="G17" i="8" s="1"/>
  <c r="C18" i="8" a="1"/>
  <c r="C18" i="8" s="1"/>
  <c r="D18" i="8" a="1"/>
  <c r="D18" i="8" s="1"/>
  <c r="F18" i="8" a="1"/>
  <c r="F18" i="8" s="1"/>
  <c r="G18" i="8" a="1"/>
  <c r="G18" i="8" s="1"/>
  <c r="C19" i="8" a="1"/>
  <c r="C19" i="8" s="1"/>
  <c r="D19" i="8" a="1"/>
  <c r="D19" i="8" s="1"/>
  <c r="F19" i="8" a="1"/>
  <c r="F19" i="8" s="1"/>
  <c r="G19" i="8" a="1"/>
  <c r="G19" i="8" s="1"/>
  <c r="C20" i="8" a="1"/>
  <c r="C20" i="8" s="1"/>
  <c r="D20" i="8" a="1"/>
  <c r="D20" i="8" s="1"/>
  <c r="F20" i="8" a="1"/>
  <c r="F20" i="8" s="1"/>
  <c r="G20" i="8" a="1"/>
  <c r="G20" i="8" s="1"/>
  <c r="C21" i="8" a="1"/>
  <c r="C21" i="8" s="1"/>
  <c r="D21" i="8" a="1"/>
  <c r="D21" i="8" s="1"/>
  <c r="F21" i="8" a="1"/>
  <c r="F21" i="8" s="1"/>
  <c r="G21" i="8" a="1"/>
  <c r="G21" i="8" s="1"/>
  <c r="C22" i="8" a="1"/>
  <c r="C22" i="8" s="1"/>
  <c r="D22" i="8" a="1"/>
  <c r="D22" i="8" s="1"/>
  <c r="F22" i="8" a="1"/>
  <c r="F22" i="8" s="1"/>
  <c r="G22" i="8" a="1"/>
  <c r="G22" i="8" s="1"/>
  <c r="C23" i="8" a="1"/>
  <c r="C23" i="8" s="1"/>
  <c r="D23" i="8" a="1"/>
  <c r="D23" i="8" s="1"/>
  <c r="F23" i="8" a="1"/>
  <c r="F23" i="8" s="1"/>
  <c r="G23" i="8" a="1"/>
  <c r="G23" i="8" s="1"/>
  <c r="C24" i="8" a="1"/>
  <c r="C24" i="8" s="1"/>
  <c r="D24" i="8" a="1"/>
  <c r="D24" i="8" s="1"/>
  <c r="F24" i="8" a="1"/>
  <c r="F24" i="8" s="1"/>
  <c r="G24" i="8" a="1"/>
  <c r="G24" i="8" s="1"/>
  <c r="C25" i="8" a="1"/>
  <c r="C25" i="8" s="1"/>
  <c r="D25" i="8" a="1"/>
  <c r="D25" i="8" s="1"/>
  <c r="F25" i="8" a="1"/>
  <c r="F25" i="8" s="1"/>
  <c r="G25" i="8" a="1"/>
  <c r="G25" i="8" s="1"/>
  <c r="C26" i="8" a="1"/>
  <c r="C26" i="8" s="1"/>
  <c r="D26" i="8" a="1"/>
  <c r="D26" i="8" s="1"/>
  <c r="F26" i="8" a="1"/>
  <c r="F26" i="8" s="1"/>
  <c r="G26" i="8" a="1"/>
  <c r="G26" i="8" s="1"/>
  <c r="C27" i="8" a="1"/>
  <c r="C27" i="8" s="1"/>
  <c r="D27" i="8" a="1"/>
  <c r="D27" i="8" s="1"/>
  <c r="F27" i="8" a="1"/>
  <c r="F27" i="8" s="1"/>
  <c r="G27" i="8" a="1"/>
  <c r="G27" i="8" s="1"/>
  <c r="C28" i="8" a="1"/>
  <c r="C28" i="8" s="1"/>
  <c r="D28" i="8" a="1"/>
  <c r="D28" i="8" s="1"/>
  <c r="F28" i="8" a="1"/>
  <c r="F28" i="8" s="1"/>
  <c r="G28" i="8" a="1"/>
  <c r="G28" i="8" s="1"/>
  <c r="C29" i="8" a="1"/>
  <c r="C29" i="8" s="1"/>
  <c r="D29" i="8" a="1"/>
  <c r="D29" i="8" s="1"/>
  <c r="F29" i="8" a="1"/>
  <c r="F29" i="8" s="1"/>
  <c r="G29" i="8" a="1"/>
  <c r="G29" i="8" s="1"/>
  <c r="C30" i="8" a="1"/>
  <c r="C30" i="8" s="1"/>
  <c r="D30" i="8" a="1"/>
  <c r="D30" i="8" s="1"/>
  <c r="F30" i="8" a="1"/>
  <c r="F30" i="8" s="1"/>
  <c r="G30" i="8" a="1"/>
  <c r="G30" i="8" s="1"/>
  <c r="C31" i="8" a="1"/>
  <c r="C31" i="8" s="1"/>
  <c r="D31" i="8" a="1"/>
  <c r="D31" i="8" s="1"/>
  <c r="F31" i="8" a="1"/>
  <c r="F31" i="8" s="1"/>
  <c r="G31" i="8" a="1"/>
  <c r="G31" i="8" s="1"/>
  <c r="C32" i="8" a="1"/>
  <c r="C32" i="8" s="1"/>
  <c r="D32" i="8" a="1"/>
  <c r="D32" i="8" s="1"/>
  <c r="F32" i="8" a="1"/>
  <c r="F32" i="8" s="1"/>
  <c r="G32" i="8" a="1"/>
  <c r="G32" i="8" s="1"/>
  <c r="C33" i="8" a="1"/>
  <c r="C33" i="8" s="1"/>
  <c r="D33" i="8" a="1"/>
  <c r="D33" i="8" s="1"/>
  <c r="F33" i="8" a="1"/>
  <c r="F33" i="8" s="1"/>
  <c r="G33" i="8" a="1"/>
  <c r="G33" i="8" s="1"/>
  <c r="C34" i="8" a="1"/>
  <c r="C34" i="8" s="1"/>
  <c r="D34" i="8" a="1"/>
  <c r="D34" i="8" s="1"/>
  <c r="F34" i="8" a="1"/>
  <c r="F34" i="8" s="1"/>
  <c r="G34" i="8" a="1"/>
  <c r="G34" i="8" s="1"/>
  <c r="C35" i="8" a="1"/>
  <c r="C35" i="8" s="1"/>
  <c r="D35" i="8" a="1"/>
  <c r="D35" i="8" s="1"/>
  <c r="F35" i="8" a="1"/>
  <c r="F35" i="8" s="1"/>
  <c r="G35" i="8" a="1"/>
  <c r="G35" i="8" s="1"/>
  <c r="C36" i="8" a="1"/>
  <c r="C36" i="8" s="1"/>
  <c r="D36" i="8" a="1"/>
  <c r="D36" i="8" s="1"/>
  <c r="F36" i="8" a="1"/>
  <c r="F36" i="8" s="1"/>
  <c r="G36" i="8" a="1"/>
  <c r="G36" i="8" s="1"/>
  <c r="C37" i="8" a="1"/>
  <c r="C37" i="8" s="1"/>
  <c r="D37" i="8" a="1"/>
  <c r="D37" i="8" s="1"/>
  <c r="F37" i="8" a="1"/>
  <c r="F37" i="8" s="1"/>
  <c r="G37" i="8" a="1"/>
  <c r="G37" i="8" s="1"/>
  <c r="C38" i="8" a="1"/>
  <c r="C38" i="8" s="1"/>
  <c r="D38" i="8" a="1"/>
  <c r="D38" i="8" s="1"/>
  <c r="F38" i="8" a="1"/>
  <c r="F38" i="8" s="1"/>
  <c r="G38" i="8" a="1"/>
  <c r="G38" i="8" s="1"/>
  <c r="C39" i="8" a="1"/>
  <c r="C39" i="8" s="1"/>
  <c r="D39" i="8" a="1"/>
  <c r="D39" i="8" s="1"/>
  <c r="F39" i="8" a="1"/>
  <c r="F39" i="8" s="1"/>
  <c r="G39" i="8" a="1"/>
  <c r="G39" i="8" s="1"/>
  <c r="C40" i="8" a="1"/>
  <c r="C40" i="8" s="1"/>
  <c r="D40" i="8" a="1"/>
  <c r="D40" i="8" s="1"/>
  <c r="F40" i="8" a="1"/>
  <c r="F40" i="8" s="1"/>
  <c r="G40" i="8" a="1"/>
  <c r="G40" i="8" s="1"/>
  <c r="C41" i="8" a="1"/>
  <c r="C41" i="8" s="1"/>
  <c r="D41" i="8" a="1"/>
  <c r="D41" i="8" s="1"/>
  <c r="F41" i="8" a="1"/>
  <c r="F41" i="8" s="1"/>
  <c r="G41" i="8" a="1"/>
  <c r="G41" i="8" s="1"/>
  <c r="C42" i="8" a="1"/>
  <c r="C42" i="8" s="1"/>
  <c r="D42" i="8" a="1"/>
  <c r="D42" i="8" s="1"/>
  <c r="F42" i="8" a="1"/>
  <c r="F42" i="8" s="1"/>
  <c r="G42" i="8" a="1"/>
  <c r="G42" i="8" s="1"/>
  <c r="C43" i="8" a="1"/>
  <c r="C43" i="8" s="1"/>
  <c r="D43" i="8" a="1"/>
  <c r="D43" i="8" s="1"/>
  <c r="F43" i="8" a="1"/>
  <c r="F43" i="8" s="1"/>
  <c r="G43" i="8" a="1"/>
  <c r="G43" i="8" s="1"/>
  <c r="C44" i="8" a="1"/>
  <c r="C44" i="8" s="1"/>
  <c r="D44" i="8" a="1"/>
  <c r="D44" i="8" s="1"/>
  <c r="F44" i="8" a="1"/>
  <c r="F44" i="8" s="1"/>
  <c r="G44" i="8" a="1"/>
  <c r="G44" i="8" s="1"/>
  <c r="C45" i="8" a="1"/>
  <c r="C45" i="8" s="1"/>
  <c r="D45" i="8" a="1"/>
  <c r="D45" i="8" s="1"/>
  <c r="F45" i="8" a="1"/>
  <c r="F45" i="8" s="1"/>
  <c r="G45" i="8" a="1"/>
  <c r="G45" i="8" s="1"/>
  <c r="C46" i="8" a="1"/>
  <c r="C46" i="8" s="1"/>
  <c r="D46" i="8" a="1"/>
  <c r="D46" i="8" s="1"/>
  <c r="F46" i="8" a="1"/>
  <c r="F46" i="8" s="1"/>
  <c r="G46" i="8" a="1"/>
  <c r="G46" i="8" s="1"/>
  <c r="C47" i="8" a="1"/>
  <c r="C47" i="8" s="1"/>
  <c r="D47" i="8" a="1"/>
  <c r="D47" i="8" s="1"/>
  <c r="F47" i="8" a="1"/>
  <c r="F47" i="8" s="1"/>
  <c r="G47" i="8" a="1"/>
  <c r="G47" i="8" s="1"/>
  <c r="C48" i="8" a="1"/>
  <c r="C48" i="8" s="1"/>
  <c r="D48" i="8" a="1"/>
  <c r="D48" i="8" s="1"/>
  <c r="F48" i="8" a="1"/>
  <c r="F48" i="8" s="1"/>
  <c r="G48" i="8" a="1"/>
  <c r="G48" i="8" s="1"/>
  <c r="C49" i="8" a="1"/>
  <c r="C49" i="8" s="1"/>
  <c r="D49" i="8" a="1"/>
  <c r="D49" i="8" s="1"/>
  <c r="F49" i="8" a="1"/>
  <c r="F49" i="8" s="1"/>
  <c r="G49" i="8" a="1"/>
  <c r="G49" i="8" s="1"/>
  <c r="C50" i="8" a="1"/>
  <c r="C50" i="8" s="1"/>
  <c r="D50" i="8" a="1"/>
  <c r="D50" i="8" s="1"/>
  <c r="F50" i="8" a="1"/>
  <c r="F50" i="8" s="1"/>
  <c r="G50" i="8" a="1"/>
  <c r="G50" i="8" s="1"/>
  <c r="C51" i="8" a="1"/>
  <c r="C51" i="8" s="1"/>
  <c r="D51" i="8" a="1"/>
  <c r="D51" i="8" s="1"/>
  <c r="F51" i="8" a="1"/>
  <c r="F51" i="8" s="1"/>
  <c r="G51" i="8" a="1"/>
  <c r="G51" i="8" s="1"/>
  <c r="C52" i="8" a="1"/>
  <c r="C52" i="8" s="1"/>
  <c r="D52" i="8" a="1"/>
  <c r="D52" i="8" s="1"/>
  <c r="F52" i="8" a="1"/>
  <c r="F52" i="8" s="1"/>
  <c r="G52" i="8" a="1"/>
  <c r="G52" i="8" s="1"/>
  <c r="C53" i="8" a="1"/>
  <c r="C53" i="8" s="1"/>
  <c r="D53" i="8" a="1"/>
  <c r="D53" i="8" s="1"/>
  <c r="F53" i="8" a="1"/>
  <c r="F53" i="8" s="1"/>
  <c r="G53" i="8" a="1"/>
  <c r="G53" i="8" s="1"/>
  <c r="C54" i="8" a="1"/>
  <c r="C54" i="8" s="1"/>
  <c r="D54" i="8" a="1"/>
  <c r="D54" i="8" s="1"/>
  <c r="F54" i="8" a="1"/>
  <c r="F54" i="8" s="1"/>
  <c r="G54" i="8" a="1"/>
  <c r="G54" i="8" s="1"/>
  <c r="C55" i="8" a="1"/>
  <c r="C55" i="8" s="1"/>
  <c r="D55" i="8" a="1"/>
  <c r="D55" i="8" s="1"/>
  <c r="F55" i="8" a="1"/>
  <c r="F55" i="8" s="1"/>
  <c r="G55" i="8" a="1"/>
  <c r="G55" i="8" s="1"/>
  <c r="C56" i="8" a="1"/>
  <c r="C56" i="8" s="1"/>
  <c r="D56" i="8" a="1"/>
  <c r="D56" i="8" s="1"/>
  <c r="F56" i="8" a="1"/>
  <c r="F56" i="8" s="1"/>
  <c r="G56" i="8" a="1"/>
  <c r="G56" i="8" s="1"/>
  <c r="C57" i="8" a="1"/>
  <c r="C57" i="8" s="1"/>
  <c r="D57" i="8" a="1"/>
  <c r="D57" i="8" s="1"/>
  <c r="F57" i="8" a="1"/>
  <c r="F57" i="8" s="1"/>
  <c r="G57" i="8" a="1"/>
  <c r="G57" i="8" s="1"/>
  <c r="C58" i="8" a="1"/>
  <c r="C58" i="8" s="1"/>
  <c r="D58" i="8" a="1"/>
  <c r="D58" i="8" s="1"/>
  <c r="F58" i="8" a="1"/>
  <c r="F58" i="8" s="1"/>
  <c r="G58" i="8" a="1"/>
  <c r="G58" i="8" s="1"/>
  <c r="C59" i="8" a="1"/>
  <c r="C59" i="8" s="1"/>
  <c r="D59" i="8" a="1"/>
  <c r="D59" i="8" s="1"/>
  <c r="F59" i="8" a="1"/>
  <c r="F59" i="8" s="1"/>
  <c r="G59" i="8" a="1"/>
  <c r="G59" i="8" s="1"/>
  <c r="C60" i="8" a="1"/>
  <c r="C60" i="8" s="1"/>
  <c r="D60" i="8" a="1"/>
  <c r="D60" i="8" s="1"/>
  <c r="F60" i="8" a="1"/>
  <c r="F60" i="8" s="1"/>
  <c r="G60" i="8" a="1"/>
  <c r="G60" i="8" s="1"/>
  <c r="C61" i="8" a="1"/>
  <c r="C61" i="8" s="1"/>
  <c r="D61" i="8" a="1"/>
  <c r="D61" i="8" s="1"/>
  <c r="F61" i="8" a="1"/>
  <c r="F61" i="8" s="1"/>
  <c r="G61" i="8" a="1"/>
  <c r="G61" i="8" s="1"/>
  <c r="C62" i="8" a="1"/>
  <c r="C62" i="8" s="1"/>
  <c r="D62" i="8" a="1"/>
  <c r="D62" i="8" s="1"/>
  <c r="F62" i="8" a="1"/>
  <c r="F62" i="8" s="1"/>
  <c r="G62" i="8" a="1"/>
  <c r="G62" i="8" s="1"/>
  <c r="C63" i="8" a="1"/>
  <c r="C63" i="8" s="1"/>
  <c r="D63" i="8" a="1"/>
  <c r="D63" i="8" s="1"/>
  <c r="F63" i="8" a="1"/>
  <c r="F63" i="8" s="1"/>
  <c r="G63" i="8" a="1"/>
  <c r="G63" i="8" s="1"/>
  <c r="C64" i="8" a="1"/>
  <c r="C64" i="8" s="1"/>
  <c r="D64" i="8" a="1"/>
  <c r="D64" i="8" s="1"/>
  <c r="F64" i="8" a="1"/>
  <c r="F64" i="8" s="1"/>
  <c r="G64" i="8" a="1"/>
  <c r="G64" i="8" s="1"/>
  <c r="C65" i="8" a="1"/>
  <c r="C65" i="8" s="1"/>
  <c r="D65" i="8" a="1"/>
  <c r="D65" i="8" s="1"/>
  <c r="F65" i="8" a="1"/>
  <c r="F65" i="8" s="1"/>
  <c r="G65" i="8" a="1"/>
  <c r="G65" i="8" s="1"/>
  <c r="C66" i="8" a="1"/>
  <c r="C66" i="8" s="1"/>
  <c r="D66" i="8" a="1"/>
  <c r="D66" i="8" s="1"/>
  <c r="F66" i="8" a="1"/>
  <c r="F66" i="8" s="1"/>
  <c r="G66" i="8" a="1"/>
  <c r="G66" i="8" s="1"/>
  <c r="C67" i="8" a="1"/>
  <c r="C67" i="8" s="1"/>
  <c r="D67" i="8" a="1"/>
  <c r="D67" i="8" s="1"/>
  <c r="F67" i="8" a="1"/>
  <c r="F67" i="8" s="1"/>
  <c r="G67" i="8" a="1"/>
  <c r="G67" i="8" s="1"/>
  <c r="C68" i="8" a="1"/>
  <c r="C68" i="8" s="1"/>
  <c r="D68" i="8" a="1"/>
  <c r="D68" i="8" s="1"/>
  <c r="F68" i="8" a="1"/>
  <c r="F68" i="8" s="1"/>
  <c r="G68" i="8" a="1"/>
  <c r="G68" i="8" s="1"/>
  <c r="C69" i="8" a="1"/>
  <c r="C69" i="8" s="1"/>
  <c r="D69" i="8" a="1"/>
  <c r="D69" i="8" s="1"/>
  <c r="F69" i="8" a="1"/>
  <c r="F69" i="8" s="1"/>
  <c r="G69" i="8" a="1"/>
  <c r="G69" i="8" s="1"/>
  <c r="C70" i="8" a="1"/>
  <c r="C70" i="8" s="1"/>
  <c r="D70" i="8" a="1"/>
  <c r="D70" i="8" s="1"/>
  <c r="F70" i="8" a="1"/>
  <c r="F70" i="8" s="1"/>
  <c r="G70" i="8" a="1"/>
  <c r="G70" i="8" s="1"/>
  <c r="C71" i="8" a="1"/>
  <c r="C71" i="8" s="1"/>
  <c r="D71" i="8" a="1"/>
  <c r="D71" i="8" s="1"/>
  <c r="F71" i="8" a="1"/>
  <c r="F71" i="8" s="1"/>
  <c r="G71" i="8" a="1"/>
  <c r="G71" i="8" s="1"/>
  <c r="C72" i="8" a="1"/>
  <c r="C72" i="8" s="1"/>
  <c r="D72" i="8" a="1"/>
  <c r="D72" i="8" s="1"/>
  <c r="F72" i="8" a="1"/>
  <c r="F72" i="8" s="1"/>
  <c r="G72" i="8" a="1"/>
  <c r="G72" i="8" s="1"/>
  <c r="C73" i="8" a="1"/>
  <c r="C73" i="8" s="1"/>
  <c r="D73" i="8" a="1"/>
  <c r="D73" i="8" s="1"/>
  <c r="F73" i="8" a="1"/>
  <c r="F73" i="8" s="1"/>
  <c r="G73" i="8" a="1"/>
  <c r="G73" i="8" s="1"/>
  <c r="C74" i="8" a="1"/>
  <c r="C74" i="8" s="1"/>
  <c r="D74" i="8" a="1"/>
  <c r="D74" i="8" s="1"/>
  <c r="F74" i="8" a="1"/>
  <c r="F74" i="8" s="1"/>
  <c r="G74" i="8" a="1"/>
  <c r="G74" i="8" s="1"/>
  <c r="C75" i="8" a="1"/>
  <c r="C75" i="8" s="1"/>
  <c r="D75" i="8" a="1"/>
  <c r="D75" i="8" s="1"/>
  <c r="F75" i="8" a="1"/>
  <c r="F75" i="8" s="1"/>
  <c r="G75" i="8" a="1"/>
  <c r="G75" i="8" s="1"/>
  <c r="C76" i="8" a="1"/>
  <c r="C76" i="8" s="1"/>
  <c r="D76" i="8" a="1"/>
  <c r="D76" i="8" s="1"/>
  <c r="F76" i="8" a="1"/>
  <c r="F76" i="8" s="1"/>
  <c r="G76" i="8" a="1"/>
  <c r="G76" i="8" s="1"/>
  <c r="C77" i="8" a="1"/>
  <c r="C77" i="8" s="1"/>
  <c r="D77" i="8" a="1"/>
  <c r="D77" i="8" s="1"/>
  <c r="F77" i="8" a="1"/>
  <c r="F77" i="8" s="1"/>
  <c r="G77" i="8" a="1"/>
  <c r="G77" i="8" s="1"/>
  <c r="C78" i="8" a="1"/>
  <c r="C78" i="8" s="1"/>
  <c r="D78" i="8" a="1"/>
  <c r="D78" i="8" s="1"/>
  <c r="F78" i="8" a="1"/>
  <c r="F78" i="8" s="1"/>
  <c r="G78" i="8" a="1"/>
  <c r="G78" i="8" s="1"/>
  <c r="C79" i="8" a="1"/>
  <c r="C79" i="8" s="1"/>
  <c r="D79" i="8" a="1"/>
  <c r="D79" i="8" s="1"/>
  <c r="F79" i="8" a="1"/>
  <c r="F79" i="8" s="1"/>
  <c r="G79" i="8" a="1"/>
  <c r="G79" i="8" s="1"/>
  <c r="C80" i="8" a="1"/>
  <c r="C80" i="8" s="1"/>
  <c r="D80" i="8" a="1"/>
  <c r="D80" i="8" s="1"/>
  <c r="F80" i="8" a="1"/>
  <c r="F80" i="8" s="1"/>
  <c r="G80" i="8" a="1"/>
  <c r="G80" i="8" s="1"/>
  <c r="C81" i="8" a="1"/>
  <c r="C81" i="8" s="1"/>
  <c r="D81" i="8" a="1"/>
  <c r="D81" i="8" s="1"/>
  <c r="F81" i="8" a="1"/>
  <c r="F81" i="8" s="1"/>
  <c r="G81" i="8" a="1"/>
  <c r="G81" i="8" s="1"/>
  <c r="C82" i="8" a="1"/>
  <c r="C82" i="8" s="1"/>
  <c r="D82" i="8" a="1"/>
  <c r="D82" i="8" s="1"/>
  <c r="F82" i="8" a="1"/>
  <c r="F82" i="8" s="1"/>
  <c r="G82" i="8" a="1"/>
  <c r="G82" i="8" s="1"/>
  <c r="C83" i="8" a="1"/>
  <c r="C83" i="8" s="1"/>
  <c r="D83" i="8" a="1"/>
  <c r="D83" i="8" s="1"/>
  <c r="F83" i="8" a="1"/>
  <c r="F83" i="8" s="1"/>
  <c r="G83" i="8" a="1"/>
  <c r="G83" i="8" s="1"/>
  <c r="C84" i="8" a="1"/>
  <c r="C84" i="8" s="1"/>
  <c r="D84" i="8" a="1"/>
  <c r="D84" i="8" s="1"/>
  <c r="F84" i="8" a="1"/>
  <c r="F84" i="8" s="1"/>
  <c r="G84" i="8" a="1"/>
  <c r="G84" i="8" s="1"/>
  <c r="C85" i="8" a="1"/>
  <c r="C85" i="8" s="1"/>
  <c r="D85" i="8" a="1"/>
  <c r="D85" i="8" s="1"/>
  <c r="F85" i="8" a="1"/>
  <c r="F85" i="8" s="1"/>
  <c r="G85" i="8" a="1"/>
  <c r="G85" i="8" s="1"/>
  <c r="C86" i="8" a="1"/>
  <c r="C86" i="8" s="1"/>
  <c r="D86" i="8" a="1"/>
  <c r="D86" i="8" s="1"/>
  <c r="F86" i="8" a="1"/>
  <c r="F86" i="8" s="1"/>
  <c r="G86" i="8" a="1"/>
  <c r="G86" i="8" s="1"/>
  <c r="C87" i="8" a="1"/>
  <c r="C87" i="8" s="1"/>
  <c r="D87" i="8" a="1"/>
  <c r="D87" i="8" s="1"/>
  <c r="F87" i="8" a="1"/>
  <c r="F87" i="8" s="1"/>
  <c r="G87" i="8" a="1"/>
  <c r="G87" i="8" s="1"/>
  <c r="C88" i="8" a="1"/>
  <c r="C88" i="8" s="1"/>
  <c r="D88" i="8" a="1"/>
  <c r="D88" i="8" s="1"/>
  <c r="F88" i="8" a="1"/>
  <c r="F88" i="8" s="1"/>
  <c r="G88" i="8" a="1"/>
  <c r="G88" i="8" s="1"/>
  <c r="C89" i="8" a="1"/>
  <c r="C89" i="8" s="1"/>
  <c r="D89" i="8" a="1"/>
  <c r="D89" i="8" s="1"/>
  <c r="F89" i="8" a="1"/>
  <c r="F89" i="8" s="1"/>
  <c r="G89" i="8" a="1"/>
  <c r="G89" i="8" s="1"/>
  <c r="C90" i="8" a="1"/>
  <c r="C90" i="8" s="1"/>
  <c r="D90" i="8" a="1"/>
  <c r="D90" i="8" s="1"/>
  <c r="F90" i="8" a="1"/>
  <c r="F90" i="8" s="1"/>
  <c r="G90" i="8" a="1"/>
  <c r="G90" i="8" s="1"/>
  <c r="C91" i="8" a="1"/>
  <c r="C91" i="8" s="1"/>
  <c r="D91" i="8" a="1"/>
  <c r="D91" i="8" s="1"/>
  <c r="F91" i="8" a="1"/>
  <c r="F91" i="8" s="1"/>
  <c r="G91" i="8" a="1"/>
  <c r="G91" i="8" s="1"/>
  <c r="C92" i="8" a="1"/>
  <c r="C92" i="8" s="1"/>
  <c r="D92" i="8" a="1"/>
  <c r="D92" i="8" s="1"/>
  <c r="F92" i="8" a="1"/>
  <c r="F92" i="8" s="1"/>
  <c r="G92" i="8" a="1"/>
  <c r="G92" i="8" s="1"/>
  <c r="C93" i="8" a="1"/>
  <c r="C93" i="8" s="1"/>
  <c r="D93" i="8" a="1"/>
  <c r="D93" i="8" s="1"/>
  <c r="F93" i="8" a="1"/>
  <c r="F93" i="8" s="1"/>
  <c r="G93" i="8" a="1"/>
  <c r="G93" i="8" s="1"/>
  <c r="C94" i="8" a="1"/>
  <c r="C94" i="8" s="1"/>
  <c r="D94" i="8" a="1"/>
  <c r="D94" i="8" s="1"/>
  <c r="F94" i="8" a="1"/>
  <c r="F94" i="8" s="1"/>
  <c r="G94" i="8" a="1"/>
  <c r="G94" i="8" s="1"/>
  <c r="C95" i="8" a="1"/>
  <c r="C95" i="8" s="1"/>
  <c r="D95" i="8" a="1"/>
  <c r="D95" i="8" s="1"/>
  <c r="F95" i="8" a="1"/>
  <c r="F95" i="8" s="1"/>
  <c r="G95" i="8" a="1"/>
  <c r="G95" i="8" s="1"/>
  <c r="C96" i="8" a="1"/>
  <c r="C96" i="8" s="1"/>
  <c r="D96" i="8" a="1"/>
  <c r="D96" i="8" s="1"/>
  <c r="F96" i="8" a="1"/>
  <c r="F96" i="8" s="1"/>
  <c r="G96" i="8" a="1"/>
  <c r="G96" i="8" s="1"/>
  <c r="C97" i="8" a="1"/>
  <c r="C97" i="8" s="1"/>
  <c r="D97" i="8" a="1"/>
  <c r="D97" i="8" s="1"/>
  <c r="F97" i="8" a="1"/>
  <c r="F97" i="8" s="1"/>
  <c r="G97" i="8" a="1"/>
  <c r="G97" i="8" s="1"/>
  <c r="C98" i="8" a="1"/>
  <c r="C98" i="8" s="1"/>
  <c r="D98" i="8" a="1"/>
  <c r="D98" i="8" s="1"/>
  <c r="F98" i="8" a="1"/>
  <c r="F98" i="8" s="1"/>
  <c r="G98" i="8" a="1"/>
  <c r="G98" i="8" s="1"/>
  <c r="C99" i="8" a="1"/>
  <c r="C99" i="8" s="1"/>
  <c r="D99" i="8" a="1"/>
  <c r="D99" i="8" s="1"/>
  <c r="F99" i="8" a="1"/>
  <c r="F99" i="8" s="1"/>
  <c r="G99" i="8" a="1"/>
  <c r="G99" i="8" s="1"/>
  <c r="C100" i="8" a="1"/>
  <c r="C100" i="8" s="1"/>
  <c r="D100" i="8" a="1"/>
  <c r="D100" i="8" s="1"/>
  <c r="F100" i="8" a="1"/>
  <c r="F100" i="8" s="1"/>
  <c r="G100" i="8" a="1"/>
  <c r="G100" i="8" s="1"/>
  <c r="G2" i="8" a="1"/>
  <c r="G2" i="8" s="1"/>
  <c r="F2" i="8" a="1"/>
  <c r="F2" i="8" s="1"/>
  <c r="D2" i="8" a="1"/>
  <c r="D2" i="8" s="1"/>
  <c r="C2" i="8" a="1"/>
  <c r="C2" i="8" s="1"/>
  <c r="L8" i="11" a="1"/>
  <c r="L8" i="11" s="1"/>
  <c r="E17" i="6" l="1"/>
  <c r="E19" i="6"/>
  <c r="E20" i="6" s="1"/>
  <c r="J3" i="8"/>
  <c r="G14" i="6"/>
  <c r="E29" i="6" l="1"/>
  <c r="E20" i="7"/>
  <c r="R2" i="7"/>
  <c r="R3" i="7"/>
  <c r="T28" i="7"/>
  <c r="T21" i="7"/>
  <c r="U18" i="7" s="1"/>
  <c r="T14" i="7"/>
  <c r="R5" i="7"/>
  <c r="R4" i="7"/>
  <c r="B31" i="7"/>
  <c r="G6" i="7"/>
  <c r="E9" i="7"/>
  <c r="E14" i="7"/>
  <c r="B8" i="7"/>
  <c r="B4" i="7"/>
  <c r="C11" i="7" s="1"/>
  <c r="J9" i="7" l="1"/>
  <c r="J10" i="7" s="1"/>
  <c r="C9" i="7"/>
  <c r="AM5" i="7"/>
  <c r="AM2" i="7"/>
  <c r="AM6" i="7"/>
  <c r="AM7" i="7"/>
  <c r="AM3" i="7"/>
  <c r="AM4" i="7"/>
  <c r="AM8" i="7"/>
  <c r="AJ3" i="7"/>
  <c r="AJ4" i="7"/>
  <c r="AJ2" i="7"/>
  <c r="AJ5" i="7"/>
  <c r="K8" i="7"/>
  <c r="K16" i="7"/>
  <c r="F20" i="7"/>
  <c r="C13" i="7"/>
  <c r="C7" i="7"/>
  <c r="C14" i="7"/>
  <c r="C18" i="7"/>
  <c r="C22" i="7"/>
  <c r="C26" i="7"/>
  <c r="C30" i="7"/>
  <c r="F19" i="7"/>
  <c r="C15" i="7"/>
  <c r="C21" i="7"/>
  <c r="C25" i="7"/>
  <c r="C29" i="7"/>
  <c r="F18" i="7"/>
  <c r="C20" i="7"/>
  <c r="C28" i="7"/>
  <c r="C19" i="7"/>
  <c r="C23" i="7"/>
  <c r="F17" i="7"/>
  <c r="C6" i="7"/>
  <c r="C17" i="7"/>
  <c r="C12" i="7"/>
  <c r="C16" i="7"/>
  <c r="C24" i="7"/>
  <c r="F16" i="7"/>
  <c r="C27" i="7"/>
  <c r="F21" i="7"/>
  <c r="C31" i="7"/>
  <c r="D14" i="7"/>
  <c r="U17" i="7"/>
  <c r="U19" i="7"/>
  <c r="U20" i="7"/>
  <c r="U21" i="7" s="1"/>
  <c r="U25" i="7"/>
  <c r="K6" i="7"/>
  <c r="K15" i="7"/>
  <c r="C3" i="7"/>
  <c r="H5" i="7"/>
  <c r="K3" i="7"/>
  <c r="H3" i="7"/>
  <c r="H2" i="7"/>
  <c r="R14" i="7"/>
  <c r="K12" i="7"/>
  <c r="K2" i="7"/>
  <c r="U27" i="7"/>
  <c r="U26" i="7"/>
  <c r="R10" i="7"/>
  <c r="R9" i="7"/>
  <c r="K7" i="7"/>
  <c r="K13" i="7"/>
  <c r="H4" i="7"/>
  <c r="K5" i="7"/>
  <c r="K14" i="7"/>
  <c r="K4" i="7"/>
  <c r="U24" i="7"/>
  <c r="C8" i="7"/>
  <c r="C2" i="7"/>
  <c r="D9" i="7"/>
  <c r="H6" i="7"/>
  <c r="K9" i="7" l="1"/>
  <c r="AA14" i="7" l="1"/>
  <c r="AA12" i="7"/>
  <c r="AA11" i="7"/>
  <c r="AA13" i="7"/>
  <c r="AA19" i="7"/>
  <c r="AA20" i="7"/>
  <c r="AA18" i="7"/>
  <c r="AA21" i="7"/>
  <c r="X32" i="7"/>
  <c r="X33" i="7"/>
  <c r="V32" i="7"/>
  <c r="T31" i="7"/>
  <c r="T32" i="7"/>
  <c r="V33" i="7"/>
  <c r="T34" i="7"/>
  <c r="T33" i="7"/>
  <c r="Z15" i="7"/>
  <c r="T35" i="7" l="1"/>
  <c r="R7" i="7" s="1"/>
  <c r="U33" i="7" l="1"/>
  <c r="U34" i="7"/>
  <c r="U32" i="7"/>
  <c r="U35" i="7" l="1"/>
  <c r="AB12" i="7" l="1"/>
  <c r="AB14" i="7"/>
  <c r="AB13" i="7"/>
  <c r="F12" i="3"/>
  <c r="G12" i="3"/>
  <c r="H12" i="3"/>
  <c r="F13" i="3"/>
  <c r="G13" i="3"/>
  <c r="H13" i="3"/>
  <c r="F14" i="3"/>
  <c r="G14" i="3"/>
  <c r="H14" i="3"/>
  <c r="F15" i="3"/>
  <c r="G15" i="3"/>
  <c r="H15" i="3"/>
  <c r="F16" i="3"/>
  <c r="G16" i="3"/>
  <c r="H16" i="3"/>
  <c r="F17" i="3"/>
  <c r="G17" i="3"/>
  <c r="H17" i="3"/>
  <c r="F18" i="3"/>
  <c r="G18" i="3"/>
  <c r="H18" i="3"/>
  <c r="F11" i="3"/>
  <c r="G11" i="3"/>
  <c r="H11" i="3"/>
  <c r="Q11" i="3"/>
  <c r="O34" i="3"/>
  <c r="P34" i="3"/>
  <c r="Q34" i="3"/>
  <c r="O35" i="3"/>
  <c r="P35" i="3"/>
  <c r="Q35" i="3"/>
  <c r="O36" i="3"/>
  <c r="P36" i="3"/>
  <c r="Q36" i="3"/>
  <c r="O37" i="3"/>
  <c r="P37" i="3"/>
  <c r="Q37" i="3"/>
  <c r="O38" i="3"/>
  <c r="P38" i="3"/>
  <c r="Q38" i="3"/>
  <c r="O39" i="3"/>
  <c r="P39" i="3"/>
  <c r="Q39" i="3"/>
  <c r="O40" i="3"/>
  <c r="P40" i="3"/>
  <c r="Q40" i="3"/>
  <c r="O12" i="3"/>
  <c r="P12" i="3"/>
  <c r="Q12" i="3"/>
  <c r="O13" i="3"/>
  <c r="P13" i="3"/>
  <c r="Q13" i="3"/>
  <c r="O14" i="3"/>
  <c r="P14" i="3"/>
  <c r="Q14" i="3"/>
  <c r="O15" i="3"/>
  <c r="P15" i="3"/>
  <c r="Q15" i="3"/>
  <c r="O16" i="3"/>
  <c r="P16" i="3"/>
  <c r="Q16" i="3"/>
  <c r="O17" i="3"/>
  <c r="P17" i="3"/>
  <c r="Q17" i="3"/>
  <c r="O18" i="3"/>
  <c r="P18" i="3"/>
  <c r="Q18" i="3"/>
  <c r="P11" i="3"/>
  <c r="O11" i="3"/>
  <c r="Q33" i="3"/>
  <c r="P33" i="3"/>
  <c r="O33" i="3"/>
  <c r="Q61" i="3"/>
  <c r="Q62" i="3"/>
  <c r="Q63" i="3"/>
  <c r="Q64" i="3"/>
  <c r="Q65" i="3"/>
  <c r="Q56" i="3"/>
  <c r="Q57" i="3"/>
  <c r="Q58" i="3"/>
  <c r="Q59" i="3"/>
  <c r="Q60" i="3"/>
  <c r="Q51" i="3"/>
  <c r="Q52" i="3"/>
  <c r="Q53" i="3"/>
  <c r="Q54" i="3"/>
  <c r="Q55" i="3"/>
  <c r="Q48" i="3"/>
  <c r="Q49" i="3"/>
  <c r="Q50" i="3"/>
  <c r="Q47" i="3"/>
  <c r="Q46" i="3"/>
  <c r="O47" i="3"/>
  <c r="P47" i="3"/>
  <c r="O48" i="3"/>
  <c r="P48" i="3"/>
  <c r="O49" i="3"/>
  <c r="P49" i="3"/>
  <c r="O50" i="3"/>
  <c r="P50" i="3"/>
  <c r="O51" i="3"/>
  <c r="P51" i="3"/>
  <c r="O52" i="3"/>
  <c r="P52" i="3"/>
  <c r="O53" i="3"/>
  <c r="P53" i="3"/>
  <c r="O54" i="3"/>
  <c r="P54" i="3"/>
  <c r="O55" i="3"/>
  <c r="P55" i="3"/>
  <c r="O56" i="3"/>
  <c r="P56" i="3"/>
  <c r="O57" i="3"/>
  <c r="P57" i="3"/>
  <c r="O58" i="3"/>
  <c r="P58" i="3"/>
  <c r="O59" i="3"/>
  <c r="P59" i="3"/>
  <c r="O60" i="3"/>
  <c r="P60" i="3"/>
  <c r="O61" i="3"/>
  <c r="P61" i="3"/>
  <c r="O62" i="3"/>
  <c r="P62" i="3"/>
  <c r="O63" i="3"/>
  <c r="P63" i="3"/>
  <c r="O64" i="3"/>
  <c r="P64" i="3"/>
  <c r="O65" i="3"/>
  <c r="P65" i="3"/>
  <c r="P46" i="3"/>
  <c r="O46" i="3"/>
  <c r="F48" i="3"/>
  <c r="G48" i="3"/>
  <c r="H48" i="3"/>
  <c r="F49" i="3"/>
  <c r="G49" i="3"/>
  <c r="H49" i="3"/>
  <c r="F50" i="3"/>
  <c r="G50" i="3"/>
  <c r="H50" i="3"/>
  <c r="F51" i="3"/>
  <c r="G51" i="3"/>
  <c r="H51" i="3"/>
  <c r="F52" i="3"/>
  <c r="G52" i="3"/>
  <c r="H52" i="3"/>
  <c r="F53" i="3"/>
  <c r="G53" i="3"/>
  <c r="H53" i="3"/>
  <c r="F54" i="3"/>
  <c r="G54" i="3"/>
  <c r="H54" i="3"/>
  <c r="F55" i="3"/>
  <c r="G55" i="3"/>
  <c r="H55" i="3"/>
  <c r="F56" i="3"/>
  <c r="G56" i="3"/>
  <c r="H56" i="3"/>
  <c r="F57" i="3"/>
  <c r="G57" i="3"/>
  <c r="H57" i="3"/>
  <c r="F58" i="3"/>
  <c r="G58" i="3"/>
  <c r="H58" i="3"/>
  <c r="F59" i="3"/>
  <c r="G59" i="3"/>
  <c r="H59" i="3"/>
  <c r="F60" i="3"/>
  <c r="G60" i="3"/>
  <c r="H60" i="3"/>
  <c r="F61" i="3"/>
  <c r="G61" i="3"/>
  <c r="H61" i="3"/>
  <c r="F62" i="3"/>
  <c r="G62" i="3"/>
  <c r="H62" i="3"/>
  <c r="F63" i="3"/>
  <c r="G63" i="3"/>
  <c r="H63" i="3"/>
  <c r="F64" i="3"/>
  <c r="G64" i="3"/>
  <c r="H64" i="3"/>
  <c r="F65" i="3"/>
  <c r="G65" i="3"/>
  <c r="H65" i="3"/>
  <c r="F47" i="3"/>
  <c r="G47" i="3"/>
  <c r="H47" i="3"/>
  <c r="H46" i="3"/>
  <c r="G46" i="3"/>
  <c r="F46" i="3"/>
  <c r="H40" i="3"/>
  <c r="G40" i="3"/>
  <c r="F40" i="3"/>
  <c r="H39" i="3"/>
  <c r="G39" i="3"/>
  <c r="F39" i="3"/>
  <c r="H38" i="3"/>
  <c r="G38" i="3"/>
  <c r="F38" i="3"/>
  <c r="H37" i="3"/>
  <c r="G37" i="3"/>
  <c r="F37" i="3"/>
  <c r="H36" i="3"/>
  <c r="G36" i="3"/>
  <c r="F36" i="3"/>
  <c r="H35" i="3"/>
  <c r="G35" i="3"/>
  <c r="F35" i="3"/>
  <c r="H34" i="3"/>
  <c r="G34" i="3"/>
  <c r="F34" i="3"/>
  <c r="H33" i="3"/>
  <c r="G33" i="3"/>
  <c r="F33" i="3"/>
  <c r="L2" i="11" a="1"/>
  <c r="L2" i="11" s="1"/>
  <c r="L3" i="11" a="1"/>
  <c r="L3" i="11" s="1"/>
  <c r="L4" i="11" a="1"/>
  <c r="L4" i="11" s="1"/>
  <c r="L5" i="11" a="1"/>
  <c r="L5" i="11" s="1"/>
  <c r="L6" i="11" a="1"/>
  <c r="L6" i="11" s="1"/>
  <c r="L7" i="11" a="1"/>
  <c r="L7" i="11" s="1"/>
  <c r="L9" i="11" a="1"/>
  <c r="L9" i="11" s="1"/>
  <c r="L10" i="11" a="1"/>
  <c r="L10" i="11" s="1"/>
  <c r="V5" i="11" l="1"/>
  <c r="Q17" i="7"/>
  <c r="R17" i="7" s="1"/>
  <c r="Q16" i="7"/>
  <c r="R16" i="7" s="1"/>
  <c r="Q12" i="7"/>
  <c r="R12" i="7" s="1"/>
  <c r="Q11" i="7"/>
  <c r="R11" i="7" s="1"/>
  <c r="M6" i="7"/>
  <c r="N6" i="7" s="1"/>
  <c r="AB7" i="7"/>
  <c r="AB5" i="7"/>
  <c r="AB4" i="7"/>
  <c r="AB6" i="7"/>
  <c r="AB3" i="7"/>
  <c r="Q13" i="7"/>
  <c r="R13" i="7" s="1"/>
  <c r="U5" i="11"/>
  <c r="AA15" i="7"/>
  <c r="AB11" i="7"/>
  <c r="I38" i="3"/>
  <c r="I39" i="3"/>
  <c r="R39" i="3"/>
  <c r="Q27" i="3"/>
  <c r="P27" i="3"/>
  <c r="O27" i="3"/>
  <c r="H27" i="3"/>
  <c r="G27" i="3"/>
  <c r="F27" i="3"/>
  <c r="Q26" i="3"/>
  <c r="P26" i="3"/>
  <c r="O26" i="3"/>
  <c r="H26" i="3"/>
  <c r="G26" i="3"/>
  <c r="F26" i="3"/>
  <c r="Q25" i="3"/>
  <c r="P25" i="3"/>
  <c r="O25" i="3"/>
  <c r="H25" i="3"/>
  <c r="G25" i="3"/>
  <c r="F25" i="3"/>
  <c r="Q24" i="3"/>
  <c r="P24" i="3"/>
  <c r="O24" i="3"/>
  <c r="H24" i="3"/>
  <c r="G24" i="3"/>
  <c r="F24" i="3"/>
  <c r="N7" i="3"/>
  <c r="E7" i="3"/>
  <c r="AC6" i="7" l="1"/>
  <c r="AC5" i="7"/>
  <c r="AC7" i="7"/>
  <c r="AC4" i="7"/>
  <c r="AB8" i="7"/>
  <c r="AC3" i="7"/>
  <c r="AC18" i="7"/>
  <c r="AA22" i="7"/>
  <c r="AB18" i="7"/>
  <c r="AC21" i="7"/>
  <c r="AB21" i="7"/>
  <c r="AC20" i="7"/>
  <c r="AB20" i="7"/>
  <c r="AC19" i="7"/>
  <c r="AB19" i="7"/>
  <c r="T39" i="3"/>
  <c r="O66" i="3"/>
  <c r="K19" i="3"/>
  <c r="O19" i="3"/>
  <c r="G28" i="3"/>
  <c r="Q28" i="3"/>
  <c r="G41" i="3"/>
  <c r="Q41" i="3"/>
  <c r="H19" i="3"/>
  <c r="F28" i="3"/>
  <c r="P28" i="3"/>
  <c r="F41" i="3"/>
  <c r="H41" i="3"/>
  <c r="F66" i="3"/>
  <c r="P66" i="3"/>
  <c r="G19" i="3"/>
  <c r="M19" i="3"/>
  <c r="Q19" i="3"/>
  <c r="O28" i="3"/>
  <c r="O41" i="3"/>
  <c r="G66" i="3"/>
  <c r="Q66" i="3"/>
  <c r="P41" i="3"/>
  <c r="R11" i="3"/>
  <c r="R12" i="3"/>
  <c r="I14" i="3"/>
  <c r="R15" i="3"/>
  <c r="R16" i="3"/>
  <c r="I18" i="3"/>
  <c r="I26" i="3"/>
  <c r="R35" i="3"/>
  <c r="I37" i="3"/>
  <c r="I40" i="3"/>
  <c r="H66" i="3"/>
  <c r="I49" i="3"/>
  <c r="I53" i="3"/>
  <c r="I57" i="3"/>
  <c r="I61" i="3"/>
  <c r="I65" i="3"/>
  <c r="R53" i="3"/>
  <c r="R54" i="3"/>
  <c r="R57" i="3"/>
  <c r="R61" i="3"/>
  <c r="R65" i="3"/>
  <c r="R46" i="3"/>
  <c r="R49" i="3"/>
  <c r="R50" i="3"/>
  <c r="R58" i="3"/>
  <c r="R62" i="3"/>
  <c r="F19" i="3"/>
  <c r="L19" i="3"/>
  <c r="P19" i="3"/>
  <c r="H28" i="3"/>
  <c r="I11" i="3"/>
  <c r="I12" i="3"/>
  <c r="R13" i="3"/>
  <c r="I15" i="3"/>
  <c r="I16" i="3"/>
  <c r="R17" i="3"/>
  <c r="R27" i="3"/>
  <c r="R34" i="3"/>
  <c r="I35" i="3"/>
  <c r="R36" i="3"/>
  <c r="R40" i="3"/>
  <c r="I47" i="3"/>
  <c r="R48" i="3"/>
  <c r="I51" i="3"/>
  <c r="R52" i="3"/>
  <c r="I55" i="3"/>
  <c r="R56" i="3"/>
  <c r="I59" i="3"/>
  <c r="R60" i="3"/>
  <c r="I63" i="3"/>
  <c r="R64" i="3"/>
  <c r="R37" i="3"/>
  <c r="R38" i="3"/>
  <c r="T38" i="3" s="1"/>
  <c r="I46" i="3"/>
  <c r="R47" i="3"/>
  <c r="I50" i="3"/>
  <c r="R51" i="3"/>
  <c r="I54" i="3"/>
  <c r="R55" i="3"/>
  <c r="I58" i="3"/>
  <c r="R59" i="3"/>
  <c r="I62" i="3"/>
  <c r="R63" i="3"/>
  <c r="R14" i="3"/>
  <c r="R18" i="3"/>
  <c r="I24" i="3"/>
  <c r="R26" i="3"/>
  <c r="I13" i="3"/>
  <c r="I17" i="3"/>
  <c r="R24" i="3"/>
  <c r="I25" i="3"/>
  <c r="R25" i="3"/>
  <c r="I27" i="3"/>
  <c r="I34" i="3"/>
  <c r="I36" i="3"/>
  <c r="I48" i="3"/>
  <c r="I52" i="3"/>
  <c r="I56" i="3"/>
  <c r="I60" i="3"/>
  <c r="I64" i="3"/>
  <c r="N19" i="3"/>
  <c r="I33" i="3"/>
  <c r="R33" i="3"/>
  <c r="T7" i="3"/>
  <c r="M4" i="7" l="1"/>
  <c r="N4" i="7" s="1"/>
  <c r="M5" i="7"/>
  <c r="N5" i="7" s="1"/>
  <c r="M2" i="7"/>
  <c r="N2" i="7" s="1"/>
  <c r="AB17" i="7"/>
  <c r="T49" i="3"/>
  <c r="T52" i="3"/>
  <c r="T24" i="3"/>
  <c r="T64" i="3"/>
  <c r="T13" i="3"/>
  <c r="T25" i="3"/>
  <c r="T48" i="3"/>
  <c r="T56" i="3"/>
  <c r="T34" i="3"/>
  <c r="T27" i="3"/>
  <c r="T17" i="3"/>
  <c r="R28" i="3"/>
  <c r="R29" i="3" s="1"/>
  <c r="T60" i="3"/>
  <c r="I19" i="3"/>
  <c r="I20" i="3" s="1"/>
  <c r="I66" i="3"/>
  <c r="I67" i="3" s="1"/>
  <c r="R19" i="3"/>
  <c r="R66" i="3"/>
  <c r="R67" i="3" s="1"/>
  <c r="T40" i="3"/>
  <c r="T16" i="3"/>
  <c r="T11" i="3"/>
  <c r="T37" i="3"/>
  <c r="I41" i="3"/>
  <c r="I42" i="3" s="1"/>
  <c r="T65" i="3"/>
  <c r="T18" i="3"/>
  <c r="T61" i="3"/>
  <c r="T36" i="3"/>
  <c r="R41" i="3"/>
  <c r="R42" i="3" s="1"/>
  <c r="T54" i="3"/>
  <c r="T12" i="3"/>
  <c r="T35" i="3"/>
  <c r="T59" i="3"/>
  <c r="T51" i="3"/>
  <c r="T53" i="3"/>
  <c r="T62" i="3"/>
  <c r="T46" i="3"/>
  <c r="T57" i="3"/>
  <c r="T58" i="3"/>
  <c r="T15" i="3"/>
  <c r="T26" i="3"/>
  <c r="T50" i="3"/>
  <c r="T14" i="3"/>
  <c r="T33" i="3"/>
  <c r="T63" i="3"/>
  <c r="T55" i="3"/>
  <c r="T47" i="3"/>
  <c r="I28" i="3"/>
  <c r="I29" i="3" s="1"/>
  <c r="T19" i="3" l="1"/>
  <c r="R20" i="3"/>
  <c r="T66" i="3"/>
  <c r="T28" i="3"/>
  <c r="T41" i="3"/>
  <c r="X6" i="7" l="1"/>
  <c r="V7" i="7"/>
  <c r="V6" i="7"/>
  <c r="X7" i="7"/>
  <c r="T3" i="7"/>
  <c r="Q6" i="7"/>
  <c r="R6" i="7" s="1"/>
  <c r="T6" i="7"/>
  <c r="T5" i="7"/>
  <c r="X5" i="7"/>
  <c r="T4" i="7"/>
  <c r="T7" i="7"/>
  <c r="V5" i="7"/>
  <c r="H20" i="7"/>
  <c r="Q15" i="7"/>
  <c r="R15" i="7" s="1"/>
  <c r="M10" i="7" l="1"/>
  <c r="M18" i="7"/>
  <c r="M16" i="7"/>
  <c r="N16" i="7" s="1"/>
  <c r="M8" i="7"/>
  <c r="N8" i="7" s="1"/>
  <c r="M17" i="7"/>
  <c r="M9" i="7"/>
  <c r="U5" i="7"/>
  <c r="AD5" i="7"/>
  <c r="U6" i="7"/>
  <c r="AD6" i="7"/>
  <c r="U7" i="7"/>
  <c r="AD7" i="7"/>
  <c r="AD3" i="7"/>
  <c r="U3" i="7"/>
  <c r="T8" i="7"/>
  <c r="U4" i="7"/>
  <c r="AD4" i="7"/>
  <c r="M12" i="7" l="1"/>
  <c r="N12" i="7" s="1"/>
  <c r="M14" i="7"/>
  <c r="M13" i="7"/>
  <c r="D12" i="1"/>
  <c r="E25" i="7"/>
  <c r="AG11" i="7"/>
</calcChain>
</file>

<file path=xl/sharedStrings.xml><?xml version="1.0" encoding="utf-8"?>
<sst xmlns="http://schemas.openxmlformats.org/spreadsheetml/2006/main" count="778" uniqueCount="342">
  <si>
    <t>HRA</t>
  </si>
  <si>
    <t>EDU</t>
  </si>
  <si>
    <t>CLIENT ID</t>
  </si>
  <si>
    <t>FIRST NAME</t>
  </si>
  <si>
    <t>LAST NAME</t>
  </si>
  <si>
    <t>MALE/   FEMALE</t>
  </si>
  <si>
    <t>AGE</t>
  </si>
  <si>
    <t>RACE</t>
  </si>
  <si>
    <t>Primary Language</t>
  </si>
  <si>
    <t>Insurance</t>
  </si>
  <si>
    <t xml:space="preserve">PHONE </t>
  </si>
  <si>
    <t>ZIPCODE</t>
  </si>
  <si>
    <t>EVENT TYPE</t>
  </si>
  <si>
    <t>How did you find program</t>
  </si>
  <si>
    <t>First Screen Date</t>
  </si>
  <si>
    <t>Follow-Up</t>
  </si>
  <si>
    <t>SYSTOLIC</t>
  </si>
  <si>
    <t>DIASTOLIC</t>
  </si>
  <si>
    <t>Cholesterol</t>
  </si>
  <si>
    <t>FASTING</t>
  </si>
  <si>
    <t>GLUCOSE</t>
  </si>
  <si>
    <t xml:space="preserve">HEIGHT (in) </t>
  </si>
  <si>
    <t>WEIGHT</t>
  </si>
  <si>
    <t>BMI</t>
  </si>
  <si>
    <t>A1C</t>
  </si>
  <si>
    <t>NEW                   SYSTOLIC</t>
  </si>
  <si>
    <t>NEW                      DIASTOLIC</t>
  </si>
  <si>
    <t>NEW CHOLESTEROL</t>
  </si>
  <si>
    <t>NEW                    GLUCOSE</t>
  </si>
  <si>
    <t>NEW WEIGHT</t>
  </si>
  <si>
    <t>NEW             BMI</t>
  </si>
  <si>
    <t>DATE</t>
  </si>
  <si>
    <t>AQUIRED BY</t>
  </si>
  <si>
    <t>Client ID</t>
  </si>
  <si>
    <t xml:space="preserve">INCREASED DAILY FRUIT/ VEGETABLE  PORTIONS </t>
  </si>
  <si>
    <t xml:space="preserve"> INCREASE DAILY WATER INTAKE</t>
  </si>
  <si>
    <t>INCREASED WEEKLY EXERCISE</t>
  </si>
  <si>
    <t>CUT TV VIEWING TO &lt; 2 HOURS/ DAY</t>
  </si>
  <si>
    <t>EAT BREAKFAST DAILY</t>
  </si>
  <si>
    <t>LIMIT DAILY ALCOHOL CONSUMPTION WOMAN =1, MAN=2</t>
  </si>
  <si>
    <t>DO NOT EAT    AT LEAST 3 HOURS BEFORE GOING TO BED</t>
  </si>
  <si>
    <t xml:space="preserve">EATS MORE WHOLE WHEAT/ GRAINS DAILY  </t>
  </si>
  <si>
    <t>EATS LESS FRIED FOODS OR MEATS</t>
  </si>
  <si>
    <t>DRINKS LOW FAT OR SKIM MILK</t>
  </si>
  <si>
    <t>LOWERED SALT INTAKE</t>
  </si>
  <si>
    <t>RECEIVE AN ANNUAL CHECK-UP</t>
  </si>
  <si>
    <t>QUIT SMOKING</t>
  </si>
  <si>
    <t xml:space="preserve">SYSTOLIC                     (-)Loss/(+)Gain  </t>
  </si>
  <si>
    <t>DIASTOLIC             (-)Loss/(+)Gain</t>
  </si>
  <si>
    <t xml:space="preserve">CHOLESTEROL          (-) Loss/(+)Gain </t>
  </si>
  <si>
    <t xml:space="preserve">GLUCOSE          (-) Loss/(+)Gain </t>
  </si>
  <si>
    <t>Weight                         (-)Loss/Gain        (LBS)</t>
  </si>
  <si>
    <t>Weight                         (-)Loss/Gain           (%)</t>
  </si>
  <si>
    <t>BMI                       (-)Loss/Gain Points</t>
  </si>
  <si>
    <t>A1C                          (-)Loss/(+)Gain</t>
  </si>
  <si>
    <t>F</t>
  </si>
  <si>
    <t>HISPANIC</t>
  </si>
  <si>
    <t>SPANISH</t>
  </si>
  <si>
    <t>UNINSURED</t>
  </si>
  <si>
    <t>WALK-IN</t>
  </si>
  <si>
    <t>COMPLIANT</t>
  </si>
  <si>
    <t>Low</t>
  </si>
  <si>
    <t>RESCREENED</t>
  </si>
  <si>
    <t>X</t>
  </si>
  <si>
    <t>DATA VALIDATION</t>
  </si>
  <si>
    <t>WHITE</t>
  </si>
  <si>
    <t>ENGLISH</t>
  </si>
  <si>
    <t>IS</t>
  </si>
  <si>
    <t>JW</t>
  </si>
  <si>
    <t>NON-COMPLIANT</t>
  </si>
  <si>
    <t>INSURED</t>
  </si>
  <si>
    <t>M</t>
  </si>
  <si>
    <t>FRIEND</t>
  </si>
  <si>
    <t>NO</t>
  </si>
  <si>
    <t>REFERRAL</t>
  </si>
  <si>
    <t>LOS AMIGOS</t>
  </si>
  <si>
    <t>HEALTH FAIR</t>
  </si>
  <si>
    <t>HRA/LOS AMIGOS</t>
  </si>
  <si>
    <t>Lourdes</t>
  </si>
  <si>
    <t>H.F. / Los Amigos</t>
  </si>
  <si>
    <t>HRA/HEALTH FAIR</t>
  </si>
  <si>
    <t>H.F. / HRA / Los Amigos</t>
  </si>
  <si>
    <t>AFRICAN AMERICAN</t>
  </si>
  <si>
    <t>ASIAN</t>
  </si>
  <si>
    <t>AMERICAN INDIAN</t>
  </si>
  <si>
    <t>OTHER</t>
  </si>
  <si>
    <t>CARRIBEAN AMERICAN</t>
  </si>
  <si>
    <t>MULTI - RACE</t>
  </si>
  <si>
    <t>CREOLE</t>
  </si>
  <si>
    <t>WVHA</t>
  </si>
  <si>
    <t>MEDICAID</t>
  </si>
  <si>
    <t>MEDICARE</t>
  </si>
  <si>
    <t>MEDICAID/MEDICARE</t>
  </si>
  <si>
    <t>VA</t>
  </si>
  <si>
    <t>YES</t>
  </si>
  <si>
    <t>Other</t>
  </si>
  <si>
    <t>N/A</t>
  </si>
  <si>
    <t>MAMMOGRAM</t>
  </si>
  <si>
    <t>DENTAL</t>
  </si>
  <si>
    <t>VISION</t>
  </si>
  <si>
    <t>ACCESS</t>
  </si>
  <si>
    <t>LEGAL</t>
  </si>
  <si>
    <t>Santos</t>
  </si>
  <si>
    <t>MENTAL HEALTH</t>
  </si>
  <si>
    <t>Rivera</t>
  </si>
  <si>
    <t>MULTIPLE</t>
  </si>
  <si>
    <t>FLYER/POSTER</t>
  </si>
  <si>
    <t>MEDIA</t>
  </si>
  <si>
    <t>SELF-REPORTED</t>
  </si>
  <si>
    <t>EDUCATION</t>
  </si>
  <si>
    <t>Maria</t>
  </si>
  <si>
    <t>Kevin</t>
  </si>
  <si>
    <t>Ramirez</t>
  </si>
  <si>
    <t>Cruz</t>
  </si>
  <si>
    <t>High</t>
  </si>
  <si>
    <t>Julia</t>
  </si>
  <si>
    <t>GENDER</t>
  </si>
  <si>
    <t>EVENT ATTENDED</t>
  </si>
  <si>
    <t>RACE / ETHNICITY</t>
  </si>
  <si>
    <t>Clients who lowered their numbers</t>
  </si>
  <si>
    <t>CLIENTS WITH HIGH NUMBERS</t>
  </si>
  <si>
    <t>SCREENING RESULTS</t>
  </si>
  <si>
    <t>CLIENT GOAL CHOICES</t>
  </si>
  <si>
    <t>Insurance Status</t>
  </si>
  <si>
    <t>How Clients Found the Project</t>
  </si>
  <si>
    <t>Females</t>
  </si>
  <si>
    <t>HRA CLIENTS</t>
  </si>
  <si>
    <t>18-24</t>
  </si>
  <si>
    <t>Lowered Glucose</t>
  </si>
  <si>
    <t>BLOOD PRESSURE (SYSTOLIC &gt;=140)</t>
  </si>
  <si>
    <t>BODY MASS INDEX</t>
  </si>
  <si>
    <t>Uninsured</t>
  </si>
  <si>
    <t>W/ WVHA Card</t>
  </si>
  <si>
    <t>DIFFERENCE</t>
  </si>
  <si>
    <t xml:space="preserve">INCREASE FRUITS/ VEGETABLES DAILY PORTIONS </t>
  </si>
  <si>
    <t>Males</t>
  </si>
  <si>
    <t>LOS AMIGOS CLIENTS</t>
  </si>
  <si>
    <t>25-44</t>
  </si>
  <si>
    <t>Lowered Cholesterol</t>
  </si>
  <si>
    <t>BLOOD PRESSURE (DIASTOLIC &gt;=90)</t>
  </si>
  <si>
    <t>Under 18</t>
  </si>
  <si>
    <t>TOTAL CLIENTS</t>
  </si>
  <si>
    <t>45-64</t>
  </si>
  <si>
    <t>Lowered Systolic</t>
  </si>
  <si>
    <t>CHOLESTEROL (&gt;=200)</t>
  </si>
  <si>
    <t>Healthy 18 to 24</t>
  </si>
  <si>
    <t>EXERCISE 30 MIN./5X A WEEK</t>
  </si>
  <si>
    <t>FOLLOW-UP COMPLIANCY</t>
  </si>
  <si>
    <t>65+</t>
  </si>
  <si>
    <t>Lowered Diastolic</t>
  </si>
  <si>
    <t>GLUCOSE (&gt;=200)</t>
  </si>
  <si>
    <t>Overweight 25 to 29</t>
  </si>
  <si>
    <t>TOTAL</t>
  </si>
  <si>
    <t>Compliant - HRA 2x or more</t>
  </si>
  <si>
    <t>Lowered A1C</t>
  </si>
  <si>
    <t>BMI (&gt;=25)</t>
  </si>
  <si>
    <t>Obese 30 to 39</t>
  </si>
  <si>
    <t>LEFT BLANK</t>
  </si>
  <si>
    <t>Non-Compliant - HRA 1x</t>
  </si>
  <si>
    <t>CLIENTS WHO LOWERED WEIGHT</t>
  </si>
  <si>
    <t>A1C (&gt;=5.7%)</t>
  </si>
  <si>
    <t>Extremely Obese 40+</t>
  </si>
  <si>
    <t>LIMIT DAILY ALCOHOL CONSUMPTION TO WOMAN =1, MAN=2</t>
  </si>
  <si>
    <t>Total</t>
  </si>
  <si>
    <t>Lowered Weight</t>
  </si>
  <si>
    <t>Clients w/ 2 or more high results</t>
  </si>
  <si>
    <t>DO NOT EAT AT LEAST 3 HOURS BEFORE GOING TO BED</t>
  </si>
  <si>
    <t xml:space="preserve">Accessed HRA Greater Than 2x </t>
  </si>
  <si>
    <t>Total Pounds</t>
  </si>
  <si>
    <t>BP, Cholesterol</t>
  </si>
  <si>
    <t>BLOOD PRESSURE</t>
  </si>
  <si>
    <t>Systolic</t>
  </si>
  <si>
    <t>Diastolic</t>
  </si>
  <si>
    <t>2ND Screening</t>
  </si>
  <si>
    <t>Difference</t>
  </si>
  <si>
    <t>ZIP CODE</t>
  </si>
  <si>
    <t># OF TIMES CLIENTS RESULTS WERE RESCREENED</t>
  </si>
  <si>
    <t># OF TIMES CLIENTS RESULTS WERE SELF-REPORTED</t>
  </si>
  <si>
    <t>Average Per Client</t>
  </si>
  <si>
    <t>BP, Glucose</t>
  </si>
  <si>
    <t>Normal</t>
  </si>
  <si>
    <t>BASED ON SYSTOLIC RANGE ONLY</t>
  </si>
  <si>
    <t>Glucose</t>
  </si>
  <si>
    <t>CLIENTS WHO LOWERED B.M.I.</t>
  </si>
  <si>
    <t>BP, BMI</t>
  </si>
  <si>
    <t>Prehypertension</t>
  </si>
  <si>
    <t>Diabetic</t>
  </si>
  <si>
    <t>Lowered B.M.I.</t>
  </si>
  <si>
    <t>BP, Glucose, BMI</t>
  </si>
  <si>
    <t xml:space="preserve">Hypertension stage 1 </t>
  </si>
  <si>
    <t>PreDiabetic</t>
  </si>
  <si>
    <t>Total B.M.I.</t>
  </si>
  <si>
    <t>BP, Cholesterol, BMI</t>
  </si>
  <si>
    <t xml:space="preserve">Hypertension stage 2 </t>
  </si>
  <si>
    <t>RECEIVED AN ANNUAL CHECK-UP</t>
  </si>
  <si>
    <t>Cholesterol, Glucose</t>
  </si>
  <si>
    <t>Below 80</t>
  </si>
  <si>
    <t>NUMBER OF CLIENTS SCREENED</t>
  </si>
  <si>
    <t>Blank Cells</t>
  </si>
  <si>
    <t>CLIENTS WHO GAINED WEIGHT</t>
  </si>
  <si>
    <t>Cholesterol, BMI</t>
  </si>
  <si>
    <t>1ST Screening</t>
  </si>
  <si>
    <t>Gained Weight</t>
  </si>
  <si>
    <t>Glucose, BMI</t>
  </si>
  <si>
    <t xml:space="preserve">Glucose </t>
  </si>
  <si>
    <t>CHOLESTEROL</t>
  </si>
  <si>
    <t>BP, Cholesterol, Glucose, BMI</t>
  </si>
  <si>
    <t xml:space="preserve">Cholesterol </t>
  </si>
  <si>
    <t>BLOOD PRESSURE (Systolic)</t>
  </si>
  <si>
    <t>BLOOD PRESSURE (Diastolic)</t>
  </si>
  <si>
    <t>200-300</t>
  </si>
  <si>
    <t>150-199</t>
  </si>
  <si>
    <t>Total # of HRA</t>
  </si>
  <si>
    <t>Total # of Education</t>
  </si>
  <si>
    <t>Total # of Case Management</t>
  </si>
  <si>
    <t>Screening</t>
  </si>
  <si>
    <t>Total West Volusia Residents</t>
  </si>
  <si>
    <t>&gt;7.0%</t>
  </si>
  <si>
    <t>These 15 are included in the &gt;=6.5%</t>
  </si>
  <si>
    <t>Diabetic (&gt;=6.5%)</t>
  </si>
  <si>
    <t>Pre-Diabetic (5.7. - 6.4)</t>
  </si>
  <si>
    <t>Normal (&lt;=5.6)</t>
  </si>
  <si>
    <t>AVERAGE FOR A1C 6.5% &amp; OVER CLIENTS</t>
  </si>
  <si>
    <t>n/A</t>
  </si>
  <si>
    <t>CA0917102191</t>
  </si>
  <si>
    <t>Aguilar</t>
  </si>
  <si>
    <t>Cinthyyan</t>
  </si>
  <si>
    <t>hra</t>
  </si>
  <si>
    <t>FM0917101151</t>
  </si>
  <si>
    <t>Miller</t>
  </si>
  <si>
    <t>Fannie</t>
  </si>
  <si>
    <t>CS0917080956</t>
  </si>
  <si>
    <t>Shine</t>
  </si>
  <si>
    <t>Caroline</t>
  </si>
  <si>
    <t>AM0917120548</t>
  </si>
  <si>
    <t>Moore</t>
  </si>
  <si>
    <t>Arthur</t>
  </si>
  <si>
    <t>PRIVATE</t>
  </si>
  <si>
    <t>MC0917122446</t>
  </si>
  <si>
    <t>MA0917103140</t>
  </si>
  <si>
    <t>Avila</t>
  </si>
  <si>
    <t>Manuel</t>
  </si>
  <si>
    <t>WC0917062052</t>
  </si>
  <si>
    <t>Conley</t>
  </si>
  <si>
    <t>Wendy</t>
  </si>
  <si>
    <t>LC0917122035</t>
  </si>
  <si>
    <t>Cobielles</t>
  </si>
  <si>
    <t>Loreto</t>
  </si>
  <si>
    <t>KM0917010961</t>
  </si>
  <si>
    <t>Meadows</t>
  </si>
  <si>
    <t>JR0917070152</t>
  </si>
  <si>
    <t>40759x7672</t>
  </si>
  <si>
    <t>DP0917041637</t>
  </si>
  <si>
    <t>Proenza</t>
  </si>
  <si>
    <t>Deisy</t>
  </si>
  <si>
    <t>CM0917112540</t>
  </si>
  <si>
    <t>Mendez</t>
  </si>
  <si>
    <t>Carlos</t>
  </si>
  <si>
    <t>AR0917060758</t>
  </si>
  <si>
    <t>Alexis</t>
  </si>
  <si>
    <t>AC0917092065</t>
  </si>
  <si>
    <t>Alicia</t>
  </si>
  <si>
    <t>WM0917092562</t>
  </si>
  <si>
    <t>Wanda</t>
  </si>
  <si>
    <t>MT0917061162</t>
  </si>
  <si>
    <t>Torres</t>
  </si>
  <si>
    <t>Matilde</t>
  </si>
  <si>
    <t>MC0917021141</t>
  </si>
  <si>
    <t>Marta</t>
  </si>
  <si>
    <t>LS0917061261</t>
  </si>
  <si>
    <t>WVHA 2017-2018</t>
  </si>
  <si>
    <t>Demographic Data</t>
  </si>
  <si>
    <r>
      <rPr>
        <sz val="12"/>
        <rFont val="Arial"/>
        <family val="2"/>
      </rPr>
      <t>Grantee Name:</t>
    </r>
    <r>
      <rPr>
        <b/>
        <sz val="12"/>
        <rFont val="Arial"/>
        <family val="2"/>
      </rPr>
      <t xml:space="preserve"> </t>
    </r>
    <r>
      <rPr>
        <b/>
        <u/>
        <sz val="12"/>
        <rFont val="Arial"/>
        <family val="2"/>
      </rPr>
      <t>HISPANIC HEALTH INITIATIVES, INC.</t>
    </r>
  </si>
  <si>
    <t>M/F Total</t>
  </si>
  <si>
    <t>TOTAL MALES</t>
  </si>
  <si>
    <t>TOTAL FEMALES</t>
  </si>
  <si>
    <t>MALES</t>
  </si>
  <si>
    <t>FEMALES</t>
  </si>
  <si>
    <t>A. Gender, B. Race/Ethnicity, and C. Age</t>
  </si>
  <si>
    <t>0 - 4</t>
  </si>
  <si>
    <t xml:space="preserve"> 5 - 9</t>
  </si>
  <si>
    <t xml:space="preserve"> 10 - 12</t>
  </si>
  <si>
    <t>13 - 17</t>
  </si>
  <si>
    <t>18 - 24</t>
  </si>
  <si>
    <t>25 - 64</t>
  </si>
  <si>
    <t>African-American</t>
  </si>
  <si>
    <t xml:space="preserve">White </t>
  </si>
  <si>
    <t>Hispanic</t>
  </si>
  <si>
    <t>Asian</t>
  </si>
  <si>
    <t>American Indian</t>
  </si>
  <si>
    <t>Carribean American</t>
  </si>
  <si>
    <t>Multi</t>
  </si>
  <si>
    <t>D.  Primary Language</t>
  </si>
  <si>
    <t>English</t>
  </si>
  <si>
    <t>Spanish</t>
  </si>
  <si>
    <t>Creole</t>
  </si>
  <si>
    <t>I.  Insurance</t>
  </si>
  <si>
    <t>J.  Zip Codes*</t>
  </si>
  <si>
    <t>Billed</t>
  </si>
  <si>
    <t>Actual</t>
  </si>
  <si>
    <t>Average per Month</t>
  </si>
  <si>
    <t>AVG. Last 6 Months</t>
  </si>
  <si>
    <t>Percent of Total Funding</t>
  </si>
  <si>
    <t>Funding Left</t>
  </si>
  <si>
    <t>Average Per Month left</t>
  </si>
  <si>
    <t>YTD</t>
  </si>
  <si>
    <t>Expectation</t>
  </si>
  <si>
    <t>Utilization Rate</t>
  </si>
  <si>
    <t>2022-23 Budget Actual</t>
  </si>
  <si>
    <t>Projected Monthly Expenditure</t>
  </si>
  <si>
    <t>Actual Monthly Expenditure</t>
  </si>
  <si>
    <t>Over / Under</t>
  </si>
  <si>
    <t>Last Name</t>
  </si>
  <si>
    <t>First Name</t>
  </si>
  <si>
    <t>Gender</t>
  </si>
  <si>
    <t>Ins. Status</t>
  </si>
  <si>
    <t>Phone #</t>
  </si>
  <si>
    <t>CHECK</t>
  </si>
  <si>
    <t>Chart</t>
  </si>
  <si>
    <t># WVHA CLIENTS</t>
  </si>
  <si>
    <t>CHART</t>
  </si>
  <si>
    <t>HIGH NUMBERS</t>
  </si>
  <si>
    <t>OVERWEIGHT</t>
  </si>
  <si>
    <t>OBESE</t>
  </si>
  <si>
    <t>PRE</t>
  </si>
  <si>
    <t>DIABETIC</t>
  </si>
  <si>
    <t>Case Management</t>
  </si>
  <si>
    <t>MM1106100128</t>
  </si>
  <si>
    <t>Mickey</t>
  </si>
  <si>
    <t>Mouse</t>
  </si>
  <si>
    <t>MM1206111828</t>
  </si>
  <si>
    <t>Minnie</t>
  </si>
  <si>
    <t>Donald</t>
  </si>
  <si>
    <t>Duck</t>
  </si>
  <si>
    <t>DD0107060934</t>
  </si>
  <si>
    <t>low</t>
  </si>
  <si>
    <t>PD0207090530</t>
  </si>
  <si>
    <t>Pluto</t>
  </si>
  <si>
    <t>Dog</t>
  </si>
  <si>
    <t>Total Screened + Blank</t>
  </si>
  <si>
    <t>A1C.1</t>
  </si>
  <si>
    <t>FASTING.1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</si>
</sst>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[$-409]d\-mmm\-yy;@"/>
    <numFmt numFmtId="165" formatCode="[&lt;=9999999]###\-####;\(###\)\ ###\-####"/>
    <numFmt numFmtId="166" formatCode="0.0"/>
    <numFmt numFmtId="167" formatCode="mm/dd/yy"/>
    <numFmt numFmtId="168" formatCode="0.0;[Red]0.0"/>
    <numFmt numFmtId="169" formatCode="0.0%"/>
    <numFmt numFmtId="170" formatCode="&quot;$&quot;#,##0.00"/>
  </numFmts>
  <fonts count="36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b/>
      <u/>
      <sz val="10"/>
      <name val="Arial"/>
      <family val="2"/>
    </font>
    <font>
      <b/>
      <sz val="10"/>
      <name val="Arial Black"/>
      <family val="2"/>
    </font>
    <font>
      <b/>
      <sz val="11"/>
      <color theme="1"/>
      <name val="Arial Black"/>
      <family val="2"/>
    </font>
    <font>
      <sz val="11"/>
      <color theme="1"/>
      <name val="Arial Black"/>
      <family val="2"/>
    </font>
    <font>
      <sz val="10"/>
      <name val="Arial Black"/>
      <family val="2"/>
    </font>
    <font>
      <b/>
      <sz val="11"/>
      <color rgb="FFFF0000"/>
      <name val="Arial Black"/>
      <family val="2"/>
    </font>
    <font>
      <b/>
      <sz val="11"/>
      <color theme="1"/>
      <name val="Arial"/>
      <family val="2"/>
    </font>
    <font>
      <sz val="10"/>
      <color theme="1"/>
      <name val="Arial Unicode MS"/>
      <family val="2"/>
    </font>
    <font>
      <sz val="9"/>
      <name val="Arial"/>
      <family val="2"/>
    </font>
    <font>
      <sz val="9"/>
      <color theme="1"/>
      <name val="Arial"/>
      <family val="2"/>
    </font>
    <font>
      <b/>
      <sz val="8"/>
      <color rgb="FF000000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6"/>
      <color theme="1"/>
      <name val="Tahoma"/>
      <family val="2"/>
    </font>
    <font>
      <sz val="12"/>
      <color theme="0" tint="-0.34998626667073579"/>
      <name val="Tahoma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rgb="FF9C6500"/>
      <name val="Arial"/>
      <family val="2"/>
    </font>
    <font>
      <sz val="12"/>
      <color rgb="FF006100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8DB4E3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7558519241921"/>
        <bgColor indexed="64"/>
      </patternFill>
    </fill>
  </fills>
  <borders count="6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6" fillId="2" borderId="0" applyNumberFormat="0" applyBorder="0" applyAlignment="0" applyProtection="0"/>
    <xf numFmtId="0" fontId="5" fillId="3" borderId="0" applyNumberFormat="0" applyBorder="0" applyAlignment="0" applyProtection="0"/>
    <xf numFmtId="0" fontId="9" fillId="0" borderId="0"/>
  </cellStyleXfs>
  <cellXfs count="482">
    <xf numFmtId="0" fontId="0" fillId="0" borderId="0" xfId="0"/>
    <xf numFmtId="0" fontId="4" fillId="0" borderId="0" xfId="0" applyFont="1" applyAlignment="1" applyProtection="1">
      <alignment horizontal="center"/>
      <protection locked="0"/>
    </xf>
    <xf numFmtId="0" fontId="7" fillId="0" borderId="0" xfId="0" applyFont="1"/>
    <xf numFmtId="0" fontId="9" fillId="0" borderId="0" xfId="0" applyFont="1"/>
    <xf numFmtId="0" fontId="10" fillId="0" borderId="0" xfId="0" applyFont="1"/>
    <xf numFmtId="0" fontId="13" fillId="0" borderId="0" xfId="0" applyFont="1"/>
    <xf numFmtId="0" fontId="8" fillId="0" borderId="0" xfId="0" applyFont="1"/>
    <xf numFmtId="2" fontId="14" fillId="0" borderId="14" xfId="0" applyNumberFormat="1" applyFont="1" applyBorder="1" applyAlignment="1">
      <alignment horizontal="center"/>
    </xf>
    <xf numFmtId="0" fontId="15" fillId="0" borderId="14" xfId="0" applyFont="1" applyBorder="1"/>
    <xf numFmtId="0" fontId="16" fillId="0" borderId="0" xfId="0" applyFont="1"/>
    <xf numFmtId="1" fontId="14" fillId="0" borderId="1" xfId="0" applyNumberFormat="1" applyFont="1" applyBorder="1" applyAlignment="1">
      <alignment horizontal="right"/>
    </xf>
    <xf numFmtId="0" fontId="16" fillId="15" borderId="5" xfId="0" applyFont="1" applyFill="1" applyBorder="1" applyAlignment="1">
      <alignment horizontal="center"/>
    </xf>
    <xf numFmtId="0" fontId="16" fillId="9" borderId="1" xfId="0" applyFont="1" applyFill="1" applyBorder="1"/>
    <xf numFmtId="0" fontId="16" fillId="9" borderId="1" xfId="0" applyFont="1" applyFill="1" applyBorder="1" applyAlignment="1">
      <alignment horizontal="center"/>
    </xf>
    <xf numFmtId="0" fontId="16" fillId="14" borderId="6" xfId="0" applyFont="1" applyFill="1" applyBorder="1" applyAlignment="1">
      <alignment horizontal="center"/>
    </xf>
    <xf numFmtId="2" fontId="8" fillId="0" borderId="0" xfId="0" applyNumberFormat="1" applyFont="1"/>
    <xf numFmtId="2" fontId="14" fillId="0" borderId="0" xfId="0" applyNumberFormat="1" applyFont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0" xfId="0" applyFont="1" applyAlignment="1">
      <alignment horizontal="center"/>
    </xf>
    <xf numFmtId="0" fontId="16" fillId="16" borderId="1" xfId="0" applyFont="1" applyFill="1" applyBorder="1"/>
    <xf numFmtId="2" fontId="14" fillId="9" borderId="1" xfId="0" applyNumberFormat="1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8" fillId="0" borderId="1" xfId="0" applyFont="1" applyBorder="1" applyAlignment="1">
      <alignment horizontal="right"/>
    </xf>
    <xf numFmtId="0" fontId="16" fillId="16" borderId="11" xfId="0" applyFont="1" applyFill="1" applyBorder="1"/>
    <xf numFmtId="0" fontId="16" fillId="0" borderId="1" xfId="0" applyFont="1" applyBorder="1"/>
    <xf numFmtId="0" fontId="16" fillId="9" borderId="11" xfId="0" applyFont="1" applyFill="1" applyBorder="1"/>
    <xf numFmtId="0" fontId="9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18" fillId="9" borderId="1" xfId="0" applyFont="1" applyFill="1" applyBorder="1" applyAlignment="1">
      <alignment horizontal="right"/>
    </xf>
    <xf numFmtId="0" fontId="16" fillId="0" borderId="14" xfId="0" applyFont="1" applyBorder="1"/>
    <xf numFmtId="0" fontId="16" fillId="16" borderId="14" xfId="0" applyFont="1" applyFill="1" applyBorder="1"/>
    <xf numFmtId="0" fontId="16" fillId="9" borderId="0" xfId="0" applyFont="1" applyFill="1"/>
    <xf numFmtId="0" fontId="16" fillId="9" borderId="16" xfId="0" applyFont="1" applyFill="1" applyBorder="1"/>
    <xf numFmtId="0" fontId="16" fillId="0" borderId="16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18" fillId="0" borderId="14" xfId="0" applyFont="1" applyBorder="1" applyAlignment="1">
      <alignment horizontal="right"/>
    </xf>
    <xf numFmtId="0" fontId="4" fillId="0" borderId="0" xfId="0" applyFont="1" applyAlignment="1" applyProtection="1">
      <alignment horizontal="center" vertical="center"/>
      <protection locked="0"/>
    </xf>
    <xf numFmtId="0" fontId="4" fillId="0" borderId="0" xfId="0" applyFont="1" applyProtection="1">
      <protection locked="0"/>
    </xf>
    <xf numFmtId="1" fontId="4" fillId="0" borderId="0" xfId="0" applyNumberFormat="1" applyFont="1" applyProtection="1">
      <protection locked="0"/>
    </xf>
    <xf numFmtId="0" fontId="4" fillId="0" borderId="1" xfId="0" applyFont="1" applyBorder="1" applyAlignment="1" applyProtection="1">
      <alignment horizontal="center" wrapText="1"/>
      <protection locked="0"/>
    </xf>
    <xf numFmtId="0" fontId="4" fillId="0" borderId="0" xfId="0" applyFont="1" applyAlignment="1">
      <alignment horizontal="center"/>
    </xf>
    <xf numFmtId="0" fontId="19" fillId="0" borderId="0" xfId="0" applyFont="1"/>
    <xf numFmtId="0" fontId="16" fillId="17" borderId="1" xfId="0" applyFont="1" applyFill="1" applyBorder="1" applyAlignment="1">
      <alignment horizontal="center"/>
    </xf>
    <xf numFmtId="0" fontId="11" fillId="0" borderId="0" xfId="0" applyFont="1"/>
    <xf numFmtId="0" fontId="20" fillId="0" borderId="0" xfId="0" applyFont="1"/>
    <xf numFmtId="0" fontId="21" fillId="0" borderId="0" xfId="0" applyFont="1" applyAlignment="1">
      <alignment horizontal="right"/>
    </xf>
    <xf numFmtId="0" fontId="22" fillId="0" borderId="0" xfId="0" applyFont="1" applyAlignment="1">
      <alignment horizontal="right"/>
    </xf>
    <xf numFmtId="0" fontId="23" fillId="0" borderId="0" xfId="0" applyFont="1"/>
    <xf numFmtId="0" fontId="0" fillId="0" borderId="0" xfId="0" applyAlignment="1">
      <alignment horizontal="center"/>
    </xf>
    <xf numFmtId="0" fontId="24" fillId="0" borderId="1" xfId="0" applyFont="1" applyBorder="1" applyAlignment="1">
      <alignment horizontal="center" vertical="center"/>
    </xf>
    <xf numFmtId="0" fontId="24" fillId="0" borderId="6" xfId="0" applyFont="1" applyBorder="1" applyAlignment="1">
      <alignment horizontal="center"/>
    </xf>
    <xf numFmtId="0" fontId="24" fillId="0" borderId="1" xfId="0" applyFont="1" applyBorder="1" applyAlignment="1">
      <alignment horizontal="center"/>
    </xf>
    <xf numFmtId="49" fontId="11" fillId="0" borderId="39" xfId="0" applyNumberFormat="1" applyFont="1" applyBorder="1"/>
    <xf numFmtId="0" fontId="26" fillId="0" borderId="0" xfId="0" applyFont="1" applyAlignment="1">
      <alignment horizontal="left"/>
    </xf>
    <xf numFmtId="0" fontId="27" fillId="0" borderId="0" xfId="0" applyFont="1"/>
    <xf numFmtId="0" fontId="27" fillId="0" borderId="0" xfId="0" applyFont="1" applyAlignment="1">
      <alignment horizontal="center"/>
    </xf>
    <xf numFmtId="0" fontId="4" fillId="0" borderId="52" xfId="0" applyFont="1" applyBorder="1" applyAlignment="1" applyProtection="1">
      <alignment horizontal="center"/>
      <protection locked="0"/>
    </xf>
    <xf numFmtId="0" fontId="4" fillId="0" borderId="53" xfId="0" applyFont="1" applyBorder="1" applyAlignment="1" applyProtection="1">
      <alignment horizontal="center"/>
      <protection locked="0"/>
    </xf>
    <xf numFmtId="0" fontId="4" fillId="0" borderId="1" xfId="0" applyFont="1" applyBorder="1"/>
    <xf numFmtId="164" fontId="4" fillId="0" borderId="52" xfId="0" applyNumberFormat="1" applyFont="1" applyBorder="1" applyAlignment="1" applyProtection="1">
      <alignment horizontal="center" wrapText="1"/>
      <protection locked="0"/>
    </xf>
    <xf numFmtId="0" fontId="4" fillId="0" borderId="54" xfId="0" applyFont="1" applyBorder="1" applyAlignment="1" applyProtection="1">
      <alignment horizontal="center" wrapText="1"/>
      <protection locked="0"/>
    </xf>
    <xf numFmtId="0" fontId="24" fillId="12" borderId="6" xfId="0" applyFont="1" applyFill="1" applyBorder="1"/>
    <xf numFmtId="0" fontId="11" fillId="0" borderId="1" xfId="0" applyFont="1" applyBorder="1" applyAlignment="1">
      <alignment horizontal="center"/>
    </xf>
    <xf numFmtId="4" fontId="0" fillId="0" borderId="0" xfId="0" applyNumberFormat="1"/>
    <xf numFmtId="0" fontId="3" fillId="0" borderId="0" xfId="0" applyFont="1" applyAlignment="1">
      <alignment wrapText="1"/>
    </xf>
    <xf numFmtId="0" fontId="3" fillId="0" borderId="0" xfId="0" applyFont="1"/>
    <xf numFmtId="0" fontId="26" fillId="0" borderId="1" xfId="0" applyFont="1" applyBorder="1" applyAlignment="1">
      <alignment horizontal="center"/>
    </xf>
    <xf numFmtId="0" fontId="32" fillId="0" borderId="1" xfId="0" applyFont="1" applyBorder="1" applyAlignment="1">
      <alignment horizontal="center"/>
    </xf>
    <xf numFmtId="0" fontId="30" fillId="0" borderId="58" xfId="0" applyFont="1" applyBorder="1" applyAlignment="1">
      <alignment horizontal="center"/>
    </xf>
    <xf numFmtId="0" fontId="30" fillId="0" borderId="4" xfId="0" applyFont="1" applyBorder="1" applyAlignment="1">
      <alignment horizontal="center"/>
    </xf>
    <xf numFmtId="0" fontId="30" fillId="0" borderId="30" xfId="0" applyFont="1" applyBorder="1" applyAlignment="1">
      <alignment horizontal="center"/>
    </xf>
    <xf numFmtId="0" fontId="30" fillId="0" borderId="59" xfId="0" applyFont="1" applyBorder="1" applyAlignment="1">
      <alignment horizontal="center"/>
    </xf>
    <xf numFmtId="0" fontId="26" fillId="27" borderId="1" xfId="0" applyFont="1" applyFill="1" applyBorder="1" applyAlignment="1">
      <alignment horizontal="center"/>
    </xf>
    <xf numFmtId="0" fontId="26" fillId="27" borderId="11" xfId="0" applyFont="1" applyFill="1" applyBorder="1" applyAlignment="1">
      <alignment horizontal="center"/>
    </xf>
    <xf numFmtId="0" fontId="26" fillId="0" borderId="8" xfId="0" applyFont="1" applyBorder="1" applyAlignment="1">
      <alignment horizontal="right"/>
    </xf>
    <xf numFmtId="0" fontId="26" fillId="0" borderId="0" xfId="0" applyFont="1" applyAlignment="1">
      <alignment horizontal="right"/>
    </xf>
    <xf numFmtId="0" fontId="26" fillId="0" borderId="60" xfId="0" applyFont="1" applyBorder="1" applyAlignment="1">
      <alignment horizontal="right"/>
    </xf>
    <xf numFmtId="164" fontId="4" fillId="0" borderId="54" xfId="0" applyNumberFormat="1" applyFont="1" applyBorder="1" applyAlignment="1" applyProtection="1">
      <alignment horizontal="center"/>
      <protection locked="0"/>
    </xf>
    <xf numFmtId="0" fontId="4" fillId="0" borderId="1" xfId="0" applyFont="1" applyBorder="1" applyAlignment="1">
      <alignment horizontal="center"/>
    </xf>
    <xf numFmtId="0" fontId="26" fillId="0" borderId="14" xfId="0" applyFont="1" applyBorder="1" applyAlignment="1">
      <alignment horizontal="center"/>
    </xf>
    <xf numFmtId="0" fontId="4" fillId="0" borderId="14" xfId="0" applyFont="1" applyBorder="1" applyAlignment="1" applyProtection="1">
      <alignment horizontal="center"/>
      <protection locked="0"/>
    </xf>
    <xf numFmtId="10" fontId="0" fillId="0" borderId="0" xfId="0" applyNumberFormat="1"/>
    <xf numFmtId="0" fontId="7" fillId="0" borderId="0" xfId="0" applyFont="1" applyProtection="1">
      <protection locked="0"/>
    </xf>
    <xf numFmtId="9" fontId="29" fillId="17" borderId="1" xfId="0" applyNumberFormat="1" applyFont="1" applyFill="1" applyBorder="1" applyAlignment="1">
      <alignment horizontal="center"/>
    </xf>
    <xf numFmtId="9" fontId="29" fillId="17" borderId="4" xfId="0" applyNumberFormat="1" applyFont="1" applyFill="1" applyBorder="1" applyAlignment="1">
      <alignment horizontal="center"/>
    </xf>
    <xf numFmtId="9" fontId="24" fillId="0" borderId="6" xfId="0" applyNumberFormat="1" applyFont="1" applyBorder="1" applyAlignment="1">
      <alignment horizontal="center"/>
    </xf>
    <xf numFmtId="9" fontId="24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2" fillId="0" borderId="35" xfId="0" applyFont="1" applyBorder="1" applyAlignment="1" applyProtection="1">
      <alignment horizontal="center"/>
      <protection locked="0"/>
    </xf>
    <xf numFmtId="0" fontId="2" fillId="0" borderId="19" xfId="0" applyFont="1" applyBorder="1" applyAlignment="1">
      <alignment horizontal="right"/>
    </xf>
    <xf numFmtId="0" fontId="2" fillId="0" borderId="12" xfId="0" applyFont="1" applyBorder="1" applyAlignment="1" applyProtection="1">
      <alignment horizontal="left"/>
      <protection locked="0"/>
    </xf>
    <xf numFmtId="0" fontId="2" fillId="0" borderId="18" xfId="0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70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wrapText="1"/>
    </xf>
    <xf numFmtId="9" fontId="0" fillId="0" borderId="1" xfId="0" applyNumberFormat="1" applyBorder="1"/>
    <xf numFmtId="0" fontId="33" fillId="0" borderId="5" xfId="0" applyFont="1" applyBorder="1"/>
    <xf numFmtId="0" fontId="2" fillId="0" borderId="14" xfId="0" applyFont="1" applyBorder="1"/>
    <xf numFmtId="0" fontId="2" fillId="0" borderId="1" xfId="0" applyFont="1" applyBorder="1"/>
    <xf numFmtId="0" fontId="2" fillId="8" borderId="6" xfId="0" applyFont="1" applyFill="1" applyBorder="1" applyAlignment="1">
      <alignment wrapText="1"/>
    </xf>
    <xf numFmtId="0" fontId="2" fillId="0" borderId="39" xfId="0" applyFont="1" applyBorder="1" applyAlignment="1">
      <alignment horizontal="center"/>
    </xf>
    <xf numFmtId="9" fontId="2" fillId="0" borderId="1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9" fontId="2" fillId="0" borderId="1" xfId="0" applyNumberFormat="1" applyFont="1" applyBorder="1"/>
    <xf numFmtId="9" fontId="2" fillId="0" borderId="1" xfId="0" applyNumberFormat="1" applyFont="1" applyBorder="1" applyAlignment="1">
      <alignment horizontal="center" vertical="center"/>
    </xf>
    <xf numFmtId="1" fontId="2" fillId="0" borderId="41" xfId="0" applyNumberFormat="1" applyFont="1" applyBorder="1" applyAlignment="1">
      <alignment horizontal="center" vertical="center"/>
    </xf>
    <xf numFmtId="9" fontId="2" fillId="0" borderId="6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9" fontId="2" fillId="0" borderId="9" xfId="0" applyNumberFormat="1" applyFont="1" applyBorder="1" applyAlignment="1">
      <alignment horizontal="center"/>
    </xf>
    <xf numFmtId="0" fontId="2" fillId="13" borderId="4" xfId="0" applyFont="1" applyFill="1" applyBorder="1"/>
    <xf numFmtId="0" fontId="2" fillId="13" borderId="5" xfId="0" applyFont="1" applyFill="1" applyBorder="1"/>
    <xf numFmtId="9" fontId="2" fillId="0" borderId="4" xfId="0" applyNumberFormat="1" applyFont="1" applyBorder="1" applyAlignment="1">
      <alignment horizontal="center"/>
    </xf>
    <xf numFmtId="9" fontId="2" fillId="17" borderId="4" xfId="0" applyNumberFormat="1" applyFont="1" applyFill="1" applyBorder="1" applyAlignment="1">
      <alignment horizontal="center"/>
    </xf>
    <xf numFmtId="9" fontId="2" fillId="0" borderId="1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 applyProtection="1">
      <alignment horizontal="left"/>
      <protection locked="0"/>
    </xf>
    <xf numFmtId="0" fontId="2" fillId="0" borderId="1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3" xfId="0" applyFont="1" applyBorder="1"/>
    <xf numFmtId="0" fontId="2" fillId="0" borderId="24" xfId="0" applyFont="1" applyBorder="1" applyAlignment="1">
      <alignment horizontal="center"/>
    </xf>
    <xf numFmtId="169" fontId="2" fillId="0" borderId="9" xfId="0" applyNumberFormat="1" applyFont="1" applyBorder="1" applyAlignment="1">
      <alignment horizontal="center"/>
    </xf>
    <xf numFmtId="0" fontId="2" fillId="25" borderId="9" xfId="0" applyFont="1" applyFill="1" applyBorder="1" applyAlignment="1">
      <alignment horizontal="center"/>
    </xf>
    <xf numFmtId="0" fontId="2" fillId="25" borderId="43" xfId="0" applyFont="1" applyFill="1" applyBorder="1" applyAlignment="1">
      <alignment horizontal="center"/>
    </xf>
    <xf numFmtId="0" fontId="2" fillId="17" borderId="9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169" fontId="2" fillId="0" borderId="10" xfId="0" applyNumberFormat="1" applyFont="1" applyBorder="1" applyAlignment="1">
      <alignment horizontal="center"/>
    </xf>
    <xf numFmtId="0" fontId="2" fillId="0" borderId="44" xfId="0" applyFont="1" applyBorder="1"/>
    <xf numFmtId="9" fontId="2" fillId="0" borderId="4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9" fontId="2" fillId="0" borderId="43" xfId="0" applyNumberFormat="1" applyFont="1" applyBorder="1" applyAlignment="1">
      <alignment horizontal="center"/>
    </xf>
    <xf numFmtId="0" fontId="2" fillId="0" borderId="7" xfId="0" applyFont="1" applyBorder="1"/>
    <xf numFmtId="0" fontId="2" fillId="0" borderId="28" xfId="0" applyFont="1" applyBorder="1" applyAlignment="1">
      <alignment horizontal="center"/>
    </xf>
    <xf numFmtId="9" fontId="2" fillId="0" borderId="11" xfId="0" applyNumberFormat="1" applyFont="1" applyBorder="1" applyAlignment="1">
      <alignment horizontal="center"/>
    </xf>
    <xf numFmtId="0" fontId="2" fillId="25" borderId="11" xfId="0" applyFont="1" applyFill="1" applyBorder="1" applyAlignment="1">
      <alignment horizontal="center"/>
    </xf>
    <xf numFmtId="0" fontId="2" fillId="25" borderId="7" xfId="0" applyFont="1" applyFill="1" applyBorder="1" applyAlignment="1">
      <alignment horizontal="center"/>
    </xf>
    <xf numFmtId="0" fontId="2" fillId="17" borderId="11" xfId="0" applyFont="1" applyFill="1" applyBorder="1" applyAlignment="1">
      <alignment horizontal="center"/>
    </xf>
    <xf numFmtId="9" fontId="2" fillId="0" borderId="10" xfId="0" applyNumberFormat="1" applyFont="1" applyBorder="1" applyAlignment="1">
      <alignment horizontal="center"/>
    </xf>
    <xf numFmtId="9" fontId="2" fillId="21" borderId="20" xfId="0" applyNumberFormat="1" applyFont="1" applyFill="1" applyBorder="1" applyAlignment="1">
      <alignment horizontal="center" vertical="center"/>
    </xf>
    <xf numFmtId="0" fontId="2" fillId="0" borderId="48" xfId="0" applyFont="1" applyBorder="1"/>
    <xf numFmtId="0" fontId="2" fillId="0" borderId="26" xfId="0" applyFont="1" applyBorder="1" applyAlignment="1">
      <alignment horizontal="center"/>
    </xf>
    <xf numFmtId="0" fontId="2" fillId="17" borderId="48" xfId="0" applyFont="1" applyFill="1" applyBorder="1" applyAlignment="1">
      <alignment horizontal="center"/>
    </xf>
    <xf numFmtId="0" fontId="2" fillId="17" borderId="10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9" fontId="2" fillId="0" borderId="12" xfId="0" applyNumberFormat="1" applyFont="1" applyBorder="1" applyAlignment="1">
      <alignment horizontal="center"/>
    </xf>
    <xf numFmtId="0" fontId="2" fillId="0" borderId="19" xfId="0" applyFont="1" applyBorder="1" applyAlignment="1" applyProtection="1">
      <alignment horizontal="left"/>
      <protection locked="0"/>
    </xf>
    <xf numFmtId="0" fontId="2" fillId="0" borderId="0" xfId="0" applyFont="1"/>
    <xf numFmtId="169" fontId="2" fillId="0" borderId="1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2" fillId="0" borderId="19" xfId="0" applyFont="1" applyBorder="1" applyAlignment="1">
      <alignment horizontal="left"/>
    </xf>
    <xf numFmtId="9" fontId="2" fillId="0" borderId="0" xfId="0" applyNumberFormat="1" applyFont="1" applyAlignment="1">
      <alignment horizontal="center"/>
    </xf>
    <xf numFmtId="0" fontId="2" fillId="0" borderId="32" xfId="0" applyFont="1" applyBorder="1"/>
    <xf numFmtId="0" fontId="2" fillId="0" borderId="22" xfId="0" applyFont="1" applyBorder="1" applyAlignment="1">
      <alignment horizontal="center"/>
    </xf>
    <xf numFmtId="9" fontId="2" fillId="0" borderId="13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17" borderId="7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0" xfId="0" applyFont="1" applyAlignment="1">
      <alignment horizontal="center"/>
    </xf>
    <xf numFmtId="1" fontId="2" fillId="0" borderId="8" xfId="0" applyNumberFormat="1" applyFont="1" applyBorder="1" applyAlignment="1">
      <alignment horizontal="center" vertical="center"/>
    </xf>
    <xf numFmtId="9" fontId="2" fillId="0" borderId="35" xfId="0" applyNumberFormat="1" applyFont="1" applyBorder="1" applyAlignment="1">
      <alignment horizontal="center"/>
    </xf>
    <xf numFmtId="0" fontId="2" fillId="0" borderId="17" xfId="0" applyFont="1" applyBorder="1"/>
    <xf numFmtId="9" fontId="2" fillId="0" borderId="5" xfId="0" applyNumberFormat="1" applyFont="1" applyBorder="1" applyAlignment="1">
      <alignment horizontal="center"/>
    </xf>
    <xf numFmtId="9" fontId="2" fillId="0" borderId="6" xfId="0" applyNumberFormat="1" applyFont="1" applyBorder="1"/>
    <xf numFmtId="0" fontId="2" fillId="0" borderId="18" xfId="0" applyFont="1" applyBorder="1" applyAlignment="1">
      <alignment horizontal="left"/>
    </xf>
    <xf numFmtId="9" fontId="2" fillId="0" borderId="48" xfId="0" applyNumberFormat="1" applyFont="1" applyBorder="1" applyAlignment="1">
      <alignment horizontal="center"/>
    </xf>
    <xf numFmtId="0" fontId="2" fillId="13" borderId="1" xfId="0" applyFont="1" applyFill="1" applyBorder="1"/>
    <xf numFmtId="0" fontId="2" fillId="0" borderId="1" xfId="0" applyFont="1" applyBorder="1" applyAlignment="1">
      <alignment horizontal="left"/>
    </xf>
    <xf numFmtId="0" fontId="2" fillId="0" borderId="10" xfId="0" applyFont="1" applyBorder="1"/>
    <xf numFmtId="0" fontId="2" fillId="0" borderId="9" xfId="0" applyFont="1" applyBorder="1"/>
    <xf numFmtId="1" fontId="2" fillId="0" borderId="14" xfId="0" applyNumberFormat="1" applyFont="1" applyBorder="1" applyAlignment="1">
      <alignment horizontal="center"/>
    </xf>
    <xf numFmtId="1" fontId="2" fillId="0" borderId="0" xfId="0" applyNumberFormat="1" applyFont="1"/>
    <xf numFmtId="0" fontId="2" fillId="0" borderId="23" xfId="0" applyFont="1" applyBorder="1" applyAlignment="1" applyProtection="1">
      <alignment horizontal="center"/>
      <protection locked="0"/>
    </xf>
    <xf numFmtId="0" fontId="2" fillId="0" borderId="14" xfId="0" applyFont="1" applyBorder="1" applyAlignment="1">
      <alignment horizontal="center" vertical="center"/>
    </xf>
    <xf numFmtId="9" fontId="2" fillId="0" borderId="14" xfId="0" applyNumberFormat="1" applyFont="1" applyBorder="1" applyAlignment="1">
      <alignment horizontal="center"/>
    </xf>
    <xf numFmtId="0" fontId="2" fillId="0" borderId="12" xfId="0" applyFont="1" applyBorder="1"/>
    <xf numFmtId="0" fontId="2" fillId="0" borderId="12" xfId="0" applyFont="1" applyBorder="1" applyAlignment="1">
      <alignment vertical="top"/>
    </xf>
    <xf numFmtId="1" fontId="2" fillId="0" borderId="12" xfId="0" applyNumberFormat="1" applyFont="1" applyBorder="1" applyAlignment="1">
      <alignment horizontal="center"/>
    </xf>
    <xf numFmtId="0" fontId="2" fillId="0" borderId="25" xfId="0" applyFont="1" applyBorder="1" applyAlignment="1" applyProtection="1">
      <alignment horizontal="center"/>
      <protection locked="0"/>
    </xf>
    <xf numFmtId="0" fontId="2" fillId="0" borderId="19" xfId="0" applyFont="1" applyBorder="1" applyAlignment="1">
      <alignment horizontal="center" vertical="center"/>
    </xf>
    <xf numFmtId="9" fontId="2" fillId="0" borderId="19" xfId="0" applyNumberFormat="1" applyFont="1" applyBorder="1" applyAlignment="1">
      <alignment horizontal="center"/>
    </xf>
    <xf numFmtId="0" fontId="2" fillId="0" borderId="13" xfId="0" applyFont="1" applyBorder="1"/>
    <xf numFmtId="1" fontId="2" fillId="0" borderId="10" xfId="0" applyNumberFormat="1" applyFont="1" applyBorder="1" applyAlignment="1">
      <alignment horizontal="center"/>
    </xf>
    <xf numFmtId="9" fontId="2" fillId="0" borderId="20" xfId="0" applyNumberFormat="1" applyFont="1" applyBorder="1" applyAlignment="1">
      <alignment horizontal="center" vertical="center"/>
    </xf>
    <xf numFmtId="9" fontId="2" fillId="0" borderId="14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vertical="top"/>
    </xf>
    <xf numFmtId="1" fontId="2" fillId="0" borderId="18" xfId="0" applyNumberFormat="1" applyFont="1" applyBorder="1" applyAlignment="1">
      <alignment horizontal="center"/>
    </xf>
    <xf numFmtId="0" fontId="2" fillId="0" borderId="40" xfId="0" applyFont="1" applyBorder="1" applyAlignment="1" applyProtection="1">
      <alignment horizontal="center"/>
      <protection locked="0"/>
    </xf>
    <xf numFmtId="0" fontId="2" fillId="0" borderId="13" xfId="0" applyFont="1" applyBorder="1" applyAlignment="1">
      <alignment horizontal="center" vertical="center"/>
    </xf>
    <xf numFmtId="0" fontId="2" fillId="0" borderId="39" xfId="0" applyFont="1" applyBorder="1"/>
    <xf numFmtId="9" fontId="2" fillId="0" borderId="30" xfId="0" applyNumberFormat="1" applyFont="1" applyBorder="1" applyAlignment="1">
      <alignment horizontal="center"/>
    </xf>
    <xf numFmtId="0" fontId="2" fillId="0" borderId="31" xfId="0" applyFont="1" applyBorder="1"/>
    <xf numFmtId="0" fontId="2" fillId="0" borderId="66" xfId="0" applyFont="1" applyBorder="1"/>
    <xf numFmtId="9" fontId="2" fillId="0" borderId="9" xfId="0" applyNumberFormat="1" applyFont="1" applyBorder="1"/>
    <xf numFmtId="0" fontId="2" fillId="0" borderId="18" xfId="0" applyFont="1" applyBorder="1" applyAlignment="1">
      <alignment horizontal="center" vertical="center"/>
    </xf>
    <xf numFmtId="9" fontId="2" fillId="0" borderId="18" xfId="0" applyNumberFormat="1" applyFont="1" applyBorder="1" applyAlignment="1">
      <alignment horizontal="center"/>
    </xf>
    <xf numFmtId="0" fontId="2" fillId="13" borderId="14" xfId="0" applyFont="1" applyFill="1" applyBorder="1" applyAlignment="1">
      <alignment horizontal="center"/>
    </xf>
    <xf numFmtId="0" fontId="2" fillId="0" borderId="17" xfId="0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9" fontId="2" fillId="17" borderId="16" xfId="0" applyNumberFormat="1" applyFont="1" applyFill="1" applyBorder="1" applyAlignment="1">
      <alignment horizontal="center"/>
    </xf>
    <xf numFmtId="0" fontId="2" fillId="0" borderId="46" xfId="0" applyFont="1" applyBorder="1"/>
    <xf numFmtId="1" fontId="2" fillId="0" borderId="12" xfId="0" applyNumberFormat="1" applyFont="1" applyBorder="1"/>
    <xf numFmtId="0" fontId="2" fillId="0" borderId="9" xfId="0" applyFont="1" applyBorder="1" applyAlignment="1">
      <alignment vertical="top"/>
    </xf>
    <xf numFmtId="9" fontId="2" fillId="25" borderId="9" xfId="0" applyNumberFormat="1" applyFont="1" applyFill="1" applyBorder="1" applyAlignment="1">
      <alignment horizontal="center"/>
    </xf>
    <xf numFmtId="0" fontId="2" fillId="0" borderId="11" xfId="0" applyFont="1" applyBorder="1" applyAlignment="1">
      <alignment vertical="top"/>
    </xf>
    <xf numFmtId="9" fontId="2" fillId="25" borderId="11" xfId="0" applyNumberFormat="1" applyFont="1" applyFill="1" applyBorder="1" applyAlignment="1">
      <alignment horizontal="center"/>
    </xf>
    <xf numFmtId="0" fontId="2" fillId="0" borderId="33" xfId="0" applyFont="1" applyBorder="1" applyAlignment="1">
      <alignment horizontal="center"/>
    </xf>
    <xf numFmtId="1" fontId="2" fillId="0" borderId="9" xfId="0" applyNumberFormat="1" applyFont="1" applyBorder="1"/>
    <xf numFmtId="0" fontId="2" fillId="0" borderId="10" xfId="0" applyFont="1" applyBorder="1" applyAlignment="1">
      <alignment vertical="top"/>
    </xf>
    <xf numFmtId="0" fontId="2" fillId="0" borderId="25" xfId="0" applyFont="1" applyBorder="1"/>
    <xf numFmtId="0" fontId="2" fillId="0" borderId="11" xfId="0" applyFont="1" applyBorder="1"/>
    <xf numFmtId="0" fontId="2" fillId="0" borderId="47" xfId="0" applyFont="1" applyBorder="1"/>
    <xf numFmtId="0" fontId="2" fillId="0" borderId="0" xfId="0" applyFont="1" applyAlignment="1">
      <alignment horizontal="right"/>
    </xf>
    <xf numFmtId="0" fontId="2" fillId="0" borderId="27" xfId="0" applyFont="1" applyBorder="1"/>
    <xf numFmtId="0" fontId="2" fillId="0" borderId="45" xfId="0" applyFont="1" applyBorder="1" applyAlignment="1">
      <alignment horizontal="center"/>
    </xf>
    <xf numFmtId="0" fontId="2" fillId="0" borderId="46" xfId="0" applyFont="1" applyBorder="1" applyAlignment="1">
      <alignment horizontal="center"/>
    </xf>
    <xf numFmtId="0" fontId="2" fillId="0" borderId="48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17" borderId="44" xfId="0" applyFont="1" applyFill="1" applyBorder="1" applyAlignment="1">
      <alignment horizontal="center"/>
    </xf>
    <xf numFmtId="0" fontId="2" fillId="17" borderId="12" xfId="0" applyFont="1" applyFill="1" applyBorder="1" applyAlignment="1">
      <alignment horizontal="center"/>
    </xf>
    <xf numFmtId="0" fontId="2" fillId="0" borderId="47" xfId="0" applyFont="1" applyBorder="1" applyAlignment="1">
      <alignment horizontal="center"/>
    </xf>
    <xf numFmtId="9" fontId="2" fillId="25" borderId="44" xfId="0" applyNumberFormat="1" applyFont="1" applyFill="1" applyBorder="1" applyAlignment="1">
      <alignment horizontal="center"/>
    </xf>
    <xf numFmtId="9" fontId="2" fillId="25" borderId="10" xfId="0" applyNumberFormat="1" applyFont="1" applyFill="1" applyBorder="1" applyAlignment="1">
      <alignment horizontal="center"/>
    </xf>
    <xf numFmtId="9" fontId="2" fillId="25" borderId="32" xfId="0" applyNumberFormat="1" applyFont="1" applyFill="1" applyBorder="1" applyAlignment="1">
      <alignment horizontal="center"/>
    </xf>
    <xf numFmtId="9" fontId="2" fillId="0" borderId="39" xfId="0" applyNumberFormat="1" applyFont="1" applyBorder="1"/>
    <xf numFmtId="9" fontId="2" fillId="17" borderId="14" xfId="0" applyNumberFormat="1" applyFont="1" applyFill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29" xfId="0" applyFont="1" applyBorder="1"/>
    <xf numFmtId="9" fontId="2" fillId="17" borderId="11" xfId="0" applyNumberFormat="1" applyFont="1" applyFill="1" applyBorder="1" applyAlignment="1">
      <alignment horizontal="center"/>
    </xf>
    <xf numFmtId="9" fontId="2" fillId="25" borderId="13" xfId="0" applyNumberFormat="1" applyFont="1" applyFill="1" applyBorder="1" applyAlignment="1">
      <alignment horizontal="center"/>
    </xf>
    <xf numFmtId="9" fontId="2" fillId="0" borderId="0" xfId="0" applyNumberFormat="1" applyFont="1"/>
    <xf numFmtId="2" fontId="2" fillId="0" borderId="6" xfId="0" applyNumberFormat="1" applyFont="1" applyBorder="1" applyAlignment="1">
      <alignment horizontal="center"/>
    </xf>
    <xf numFmtId="14" fontId="2" fillId="0" borderId="0" xfId="0" applyNumberFormat="1" applyFont="1"/>
    <xf numFmtId="0" fontId="2" fillId="0" borderId="36" xfId="0" applyFont="1" applyBorder="1"/>
    <xf numFmtId="0" fontId="1" fillId="0" borderId="0" xfId="0" applyFont="1" applyAlignment="1">
      <alignment horizontal="center"/>
    </xf>
    <xf numFmtId="0" fontId="1" fillId="0" borderId="0" xfId="0" applyFont="1"/>
    <xf numFmtId="17" fontId="1" fillId="0" borderId="0" xfId="0" applyNumberFormat="1" applyFont="1"/>
    <xf numFmtId="39" fontId="1" fillId="0" borderId="9" xfId="0" applyNumberFormat="1" applyFont="1" applyBorder="1"/>
    <xf numFmtId="39" fontId="1" fillId="0" borderId="12" xfId="0" applyNumberFormat="1" applyFont="1" applyBorder="1"/>
    <xf numFmtId="39" fontId="1" fillId="0" borderId="10" xfId="0" applyNumberFormat="1" applyFont="1" applyBorder="1"/>
    <xf numFmtId="39" fontId="1" fillId="0" borderId="46" xfId="0" applyNumberFormat="1" applyFont="1" applyBorder="1"/>
    <xf numFmtId="39" fontId="1" fillId="0" borderId="13" xfId="0" applyNumberFormat="1" applyFont="1" applyBorder="1"/>
    <xf numFmtId="39" fontId="1" fillId="0" borderId="11" xfId="0" applyNumberFormat="1" applyFont="1" applyBorder="1"/>
    <xf numFmtId="39" fontId="1" fillId="0" borderId="14" xfId="0" applyNumberFormat="1" applyFont="1" applyBorder="1"/>
    <xf numFmtId="39" fontId="1" fillId="0" borderId="1" xfId="0" applyNumberFormat="1" applyFont="1" applyBorder="1"/>
    <xf numFmtId="9" fontId="1" fillId="0" borderId="1" xfId="0" applyNumberFormat="1" applyFont="1" applyBorder="1" applyAlignment="1">
      <alignment horizontal="center"/>
    </xf>
    <xf numFmtId="170" fontId="1" fillId="0" borderId="1" xfId="0" applyNumberFormat="1" applyFont="1" applyBorder="1" applyAlignment="1">
      <alignment horizontal="right"/>
    </xf>
    <xf numFmtId="9" fontId="1" fillId="0" borderId="1" xfId="0" applyNumberFormat="1" applyFont="1" applyBorder="1" applyAlignment="1">
      <alignment horizontal="right"/>
    </xf>
    <xf numFmtId="0" fontId="1" fillId="0" borderId="4" xfId="0" applyFont="1" applyBorder="1"/>
    <xf numFmtId="0" fontId="1" fillId="0" borderId="14" xfId="0" applyFont="1" applyBorder="1" applyAlignment="1">
      <alignment horizontal="center"/>
    </xf>
    <xf numFmtId="0" fontId="1" fillId="0" borderId="23" xfId="0" applyFont="1" applyBorder="1"/>
    <xf numFmtId="0" fontId="1" fillId="0" borderId="17" xfId="0" applyFont="1" applyBorder="1" applyAlignment="1">
      <alignment horizontal="center"/>
    </xf>
    <xf numFmtId="0" fontId="1" fillId="0" borderId="57" xfId="0" applyFont="1" applyBorder="1" applyAlignment="1">
      <alignment horizontal="center"/>
    </xf>
    <xf numFmtId="165" fontId="1" fillId="0" borderId="57" xfId="0" applyNumberFormat="1" applyFont="1" applyBorder="1" applyAlignment="1">
      <alignment horizontal="center"/>
    </xf>
    <xf numFmtId="0" fontId="1" fillId="0" borderId="25" xfId="0" applyFont="1" applyBorder="1"/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64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166" fontId="1" fillId="0" borderId="57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51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166" fontId="1" fillId="0" borderId="2" xfId="0" applyNumberFormat="1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66" fontId="1" fillId="0" borderId="3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0" xfId="0" applyNumberFormat="1" applyFont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65" xfId="0" applyFont="1" applyBorder="1" applyAlignment="1">
      <alignment horizontal="center"/>
    </xf>
    <xf numFmtId="0" fontId="1" fillId="0" borderId="6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62" xfId="0" applyFont="1" applyBorder="1" applyAlignment="1">
      <alignment horizontal="center"/>
    </xf>
    <xf numFmtId="0" fontId="1" fillId="0" borderId="63" xfId="0" applyFont="1" applyBorder="1" applyAlignment="1">
      <alignment horizontal="center"/>
    </xf>
    <xf numFmtId="166" fontId="1" fillId="0" borderId="63" xfId="0" applyNumberFormat="1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2" fillId="28" borderId="25" xfId="0" applyFont="1" applyFill="1" applyBorder="1" applyProtection="1">
      <protection locked="0"/>
    </xf>
    <xf numFmtId="0" fontId="2" fillId="28" borderId="3" xfId="0" applyFont="1" applyFill="1" applyBorder="1" applyProtection="1">
      <protection locked="0"/>
    </xf>
    <xf numFmtId="0" fontId="2" fillId="28" borderId="49" xfId="0" applyFont="1" applyFill="1" applyBorder="1" applyAlignment="1" applyProtection="1">
      <alignment horizontal="center" vertical="center"/>
      <protection locked="0"/>
    </xf>
    <xf numFmtId="0" fontId="2" fillId="9" borderId="0" xfId="0" applyFont="1" applyFill="1" applyAlignment="1" applyProtection="1">
      <alignment horizontal="center"/>
      <protection locked="0"/>
    </xf>
    <xf numFmtId="0" fontId="2" fillId="0" borderId="30" xfId="0" applyFont="1" applyBorder="1" applyAlignment="1" applyProtection="1">
      <alignment horizontal="center"/>
      <protection locked="0"/>
    </xf>
    <xf numFmtId="0" fontId="2" fillId="0" borderId="50" xfId="0" applyFont="1" applyBorder="1" applyAlignment="1" applyProtection="1">
      <alignment horizontal="center"/>
      <protection locked="0"/>
    </xf>
    <xf numFmtId="0" fontId="2" fillId="0" borderId="6" xfId="0" applyFont="1" applyBorder="1" applyAlignment="1" applyProtection="1">
      <alignment horizontal="center" wrapText="1"/>
      <protection locked="0"/>
    </xf>
    <xf numFmtId="0" fontId="2" fillId="0" borderId="52" xfId="0" applyFont="1" applyBorder="1" applyAlignment="1" applyProtection="1">
      <alignment horizontal="center"/>
      <protection locked="0"/>
    </xf>
    <xf numFmtId="0" fontId="2" fillId="0" borderId="54" xfId="0" applyFont="1" applyBorder="1" applyAlignment="1" applyProtection="1">
      <alignment horizontal="center"/>
      <protection locked="0"/>
    </xf>
    <xf numFmtId="0" fontId="2" fillId="0" borderId="53" xfId="0" applyFont="1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center" wrapText="1"/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2" fillId="0" borderId="53" xfId="0" applyFont="1" applyBorder="1" applyAlignment="1" applyProtection="1">
      <alignment horizontal="center" wrapText="1"/>
      <protection locked="0"/>
    </xf>
    <xf numFmtId="164" fontId="2" fillId="0" borderId="54" xfId="0" applyNumberFormat="1" applyFont="1" applyBorder="1" applyAlignment="1" applyProtection="1">
      <alignment horizontal="center" wrapText="1"/>
      <protection locked="0"/>
    </xf>
    <xf numFmtId="164" fontId="2" fillId="0" borderId="52" xfId="0" applyNumberFormat="1" applyFont="1" applyBorder="1" applyAlignment="1" applyProtection="1">
      <alignment horizontal="center" wrapText="1"/>
      <protection locked="0"/>
    </xf>
    <xf numFmtId="0" fontId="2" fillId="0" borderId="54" xfId="0" applyFont="1" applyBorder="1" applyAlignment="1" applyProtection="1">
      <alignment horizontal="center" wrapText="1"/>
      <protection locked="0"/>
    </xf>
    <xf numFmtId="0" fontId="2" fillId="0" borderId="55" xfId="0" applyFont="1" applyBorder="1" applyAlignment="1" applyProtection="1">
      <alignment horizontal="center" wrapText="1"/>
      <protection locked="0"/>
    </xf>
    <xf numFmtId="0" fontId="2" fillId="0" borderId="56" xfId="0" applyFont="1" applyBorder="1" applyAlignment="1" applyProtection="1">
      <alignment horizontal="center" wrapText="1"/>
      <protection locked="0"/>
    </xf>
    <xf numFmtId="0" fontId="34" fillId="3" borderId="53" xfId="2" applyFont="1" applyBorder="1" applyAlignment="1" applyProtection="1">
      <alignment horizontal="center" wrapText="1"/>
      <protection locked="0"/>
    </xf>
    <xf numFmtId="0" fontId="34" fillId="3" borderId="54" xfId="2" applyFont="1" applyBorder="1" applyAlignment="1" applyProtection="1">
      <alignment horizontal="center" wrapText="1"/>
      <protection locked="0"/>
    </xf>
    <xf numFmtId="0" fontId="35" fillId="2" borderId="1" xfId="1" applyFont="1" applyBorder="1" applyAlignment="1" applyProtection="1">
      <alignment horizontal="center" wrapText="1"/>
      <protection locked="0"/>
    </xf>
    <xf numFmtId="0" fontId="35" fillId="2" borderId="52" xfId="1" applyFont="1" applyBorder="1" applyAlignment="1" applyProtection="1">
      <alignment horizontal="center" wrapText="1"/>
      <protection locked="0"/>
    </xf>
    <xf numFmtId="0" fontId="35" fillId="2" borderId="53" xfId="1" applyFont="1" applyBorder="1" applyAlignment="1" applyProtection="1">
      <alignment horizontal="center" wrapText="1"/>
      <protection locked="0"/>
    </xf>
    <xf numFmtId="0" fontId="35" fillId="2" borderId="54" xfId="1" applyFont="1" applyBorder="1" applyAlignment="1" applyProtection="1">
      <alignment horizontal="center" wrapText="1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11" fillId="10" borderId="9" xfId="0" applyFont="1" applyFill="1" applyBorder="1" applyProtection="1">
      <protection locked="0"/>
    </xf>
    <xf numFmtId="0" fontId="11" fillId="10" borderId="29" xfId="0" applyFont="1" applyFill="1" applyBorder="1" applyProtection="1">
      <protection locked="0"/>
    </xf>
    <xf numFmtId="0" fontId="11" fillId="10" borderId="2" xfId="0" applyFont="1" applyFill="1" applyBorder="1" applyProtection="1">
      <protection locked="0"/>
    </xf>
    <xf numFmtId="0" fontId="11" fillId="10" borderId="57" xfId="0" applyFont="1" applyFill="1" applyBorder="1" applyProtection="1">
      <protection locked="0"/>
    </xf>
    <xf numFmtId="0" fontId="2" fillId="10" borderId="51" xfId="0" applyFont="1" applyFill="1" applyBorder="1" applyAlignment="1" applyProtection="1">
      <alignment horizontal="center" vertical="center"/>
      <protection locked="0"/>
    </xf>
    <xf numFmtId="0" fontId="2" fillId="10" borderId="2" xfId="0" applyFont="1" applyFill="1" applyBorder="1" applyAlignment="1" applyProtection="1">
      <alignment horizontal="center" vertical="center"/>
      <protection locked="0"/>
    </xf>
    <xf numFmtId="1" fontId="2" fillId="10" borderId="2" xfId="0" applyNumberFormat="1" applyFont="1" applyFill="1" applyBorder="1" applyAlignment="1" applyProtection="1">
      <alignment horizontal="center" vertical="center"/>
      <protection locked="0"/>
    </xf>
    <xf numFmtId="165" fontId="2" fillId="10" borderId="2" xfId="0" applyNumberFormat="1" applyFont="1" applyFill="1" applyBorder="1" applyAlignment="1" applyProtection="1">
      <alignment horizontal="center" vertical="center"/>
      <protection locked="0"/>
    </xf>
    <xf numFmtId="0" fontId="2" fillId="10" borderId="3" xfId="0" applyFont="1" applyFill="1" applyBorder="1" applyAlignment="1">
      <alignment horizontal="center"/>
    </xf>
    <xf numFmtId="167" fontId="2" fillId="10" borderId="2" xfId="0" applyNumberFormat="1" applyFont="1" applyFill="1" applyBorder="1" applyAlignment="1" applyProtection="1">
      <alignment horizontal="center" vertical="center"/>
      <protection locked="0"/>
    </xf>
    <xf numFmtId="9" fontId="2" fillId="10" borderId="2" xfId="0" applyNumberFormat="1" applyFont="1" applyFill="1" applyBorder="1" applyAlignment="1" applyProtection="1">
      <alignment horizontal="center" vertical="center"/>
      <protection locked="0"/>
    </xf>
    <xf numFmtId="166" fontId="2" fillId="10" borderId="2" xfId="0" applyNumberFormat="1" applyFont="1" applyFill="1" applyBorder="1" applyAlignment="1">
      <alignment horizontal="center" vertical="center"/>
    </xf>
    <xf numFmtId="166" fontId="2" fillId="10" borderId="26" xfId="0" applyNumberFormat="1" applyFont="1" applyFill="1" applyBorder="1" applyAlignment="1">
      <alignment horizontal="center" vertical="center"/>
    </xf>
    <xf numFmtId="0" fontId="2" fillId="0" borderId="29" xfId="0" applyFont="1" applyBorder="1" applyAlignment="1" applyProtection="1">
      <alignment horizontal="center" vertical="center"/>
      <protection locked="0"/>
    </xf>
    <xf numFmtId="1" fontId="2" fillId="0" borderId="2" xfId="0" applyNumberFormat="1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166" fontId="2" fillId="4" borderId="2" xfId="0" applyNumberFormat="1" applyFont="1" applyFill="1" applyBorder="1" applyAlignment="1">
      <alignment horizontal="center" vertical="center"/>
    </xf>
    <xf numFmtId="14" fontId="2" fillId="10" borderId="2" xfId="0" applyNumberFormat="1" applyFont="1" applyFill="1" applyBorder="1" applyAlignment="1" applyProtection="1">
      <alignment horizontal="center" vertical="center"/>
      <protection locked="0"/>
    </xf>
    <xf numFmtId="0" fontId="2" fillId="5" borderId="1" xfId="0" applyFont="1" applyFill="1" applyBorder="1" applyAlignment="1">
      <alignment horizontal="center" vertical="center"/>
    </xf>
    <xf numFmtId="0" fontId="2" fillId="28" borderId="12" xfId="0" applyFont="1" applyFill="1" applyBorder="1" applyProtection="1">
      <protection locked="0"/>
    </xf>
    <xf numFmtId="0" fontId="2" fillId="28" borderId="3" xfId="0" applyFont="1" applyFill="1" applyBorder="1" applyAlignment="1" applyProtection="1">
      <alignment horizontal="center" vertical="center"/>
      <protection locked="0"/>
    </xf>
    <xf numFmtId="0" fontId="2" fillId="28" borderId="2" xfId="0" applyFont="1" applyFill="1" applyBorder="1" applyAlignment="1" applyProtection="1">
      <alignment horizontal="center" vertical="center"/>
      <protection locked="0"/>
    </xf>
    <xf numFmtId="1" fontId="2" fillId="28" borderId="2" xfId="0" applyNumberFormat="1" applyFont="1" applyFill="1" applyBorder="1" applyAlignment="1" applyProtection="1">
      <alignment horizontal="center" vertical="center"/>
      <protection locked="0"/>
    </xf>
    <xf numFmtId="165" fontId="2" fillId="28" borderId="3" xfId="0" applyNumberFormat="1" applyFont="1" applyFill="1" applyBorder="1" applyAlignment="1" applyProtection="1">
      <alignment horizontal="center" vertical="center"/>
      <protection locked="0"/>
    </xf>
    <xf numFmtId="0" fontId="2" fillId="28" borderId="3" xfId="0" applyFont="1" applyFill="1" applyBorder="1" applyAlignment="1">
      <alignment horizontal="center"/>
    </xf>
    <xf numFmtId="167" fontId="2" fillId="28" borderId="3" xfId="0" applyNumberFormat="1" applyFont="1" applyFill="1" applyBorder="1" applyAlignment="1" applyProtection="1">
      <alignment horizontal="center" vertical="center"/>
      <protection locked="0"/>
    </xf>
    <xf numFmtId="9" fontId="2" fillId="28" borderId="2" xfId="0" applyNumberFormat="1" applyFont="1" applyFill="1" applyBorder="1" applyAlignment="1" applyProtection="1">
      <alignment horizontal="center" vertical="center"/>
      <protection locked="0"/>
    </xf>
    <xf numFmtId="1" fontId="2" fillId="28" borderId="3" xfId="0" applyNumberFormat="1" applyFont="1" applyFill="1" applyBorder="1" applyAlignment="1" applyProtection="1">
      <alignment horizontal="center" vertical="center"/>
      <protection locked="0"/>
    </xf>
    <xf numFmtId="166" fontId="2" fillId="28" borderId="26" xfId="0" applyNumberFormat="1" applyFont="1" applyFill="1" applyBorder="1" applyAlignment="1">
      <alignment horizontal="center" vertical="center"/>
    </xf>
    <xf numFmtId="14" fontId="2" fillId="28" borderId="3" xfId="0" applyNumberFormat="1" applyFont="1" applyFill="1" applyBorder="1" applyAlignment="1" applyProtection="1">
      <alignment horizontal="center" vertical="center"/>
      <protection locked="0"/>
    </xf>
    <xf numFmtId="0" fontId="2" fillId="5" borderId="18" xfId="0" applyFont="1" applyFill="1" applyBorder="1" applyAlignment="1">
      <alignment horizontal="center" vertical="center"/>
    </xf>
    <xf numFmtId="0" fontId="11" fillId="10" borderId="12" xfId="0" applyFont="1" applyFill="1" applyBorder="1" applyProtection="1">
      <protection locked="0"/>
    </xf>
    <xf numFmtId="0" fontId="24" fillId="6" borderId="18" xfId="0" applyFont="1" applyFill="1" applyBorder="1" applyAlignment="1">
      <alignment horizontal="center" vertical="center"/>
    </xf>
    <xf numFmtId="0" fontId="2" fillId="5" borderId="18" xfId="0" applyFont="1" applyFill="1" applyBorder="1" applyAlignment="1" applyProtection="1">
      <alignment horizontal="center" vertical="center"/>
      <protection locked="0"/>
    </xf>
    <xf numFmtId="0" fontId="2" fillId="5" borderId="11" xfId="0" applyFont="1" applyFill="1" applyBorder="1" applyAlignment="1">
      <alignment horizontal="center" vertical="center"/>
    </xf>
    <xf numFmtId="0" fontId="2" fillId="0" borderId="0" xfId="0" applyFont="1" applyProtection="1">
      <protection locked="0"/>
    </xf>
    <xf numFmtId="0" fontId="2" fillId="0" borderId="0" xfId="0" applyFont="1" applyAlignment="1">
      <alignment horizontal="center" vertical="center"/>
    </xf>
    <xf numFmtId="10" fontId="2" fillId="0" borderId="0" xfId="0" applyNumberFormat="1" applyFont="1" applyAlignment="1" applyProtection="1">
      <alignment horizontal="center" vertical="center"/>
      <protection locked="0"/>
    </xf>
    <xf numFmtId="0" fontId="33" fillId="0" borderId="0" xfId="0" applyFont="1"/>
    <xf numFmtId="0" fontId="2" fillId="0" borderId="6" xfId="0" applyFont="1" applyBorder="1" applyAlignment="1">
      <alignment horizontal="center"/>
    </xf>
    <xf numFmtId="0" fontId="2" fillId="13" borderId="16" xfId="0" applyFont="1" applyFill="1" applyBorder="1" applyAlignment="1">
      <alignment horizontal="center"/>
    </xf>
    <xf numFmtId="0" fontId="2" fillId="15" borderId="5" xfId="0" applyFont="1" applyFill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13" borderId="4" xfId="0" applyFont="1" applyFill="1" applyBorder="1" applyAlignment="1">
      <alignment horizontal="center"/>
    </xf>
    <xf numFmtId="0" fontId="2" fillId="0" borderId="43" xfId="0" applyFont="1" applyBorder="1" applyAlignment="1">
      <alignment horizontal="center"/>
    </xf>
    <xf numFmtId="17" fontId="14" fillId="0" borderId="0" xfId="0" applyNumberFormat="1" applyFont="1" applyAlignment="1">
      <alignment horizontal="center"/>
    </xf>
    <xf numFmtId="0" fontId="16" fillId="14" borderId="5" xfId="0" applyFont="1" applyFill="1" applyBorder="1" applyAlignment="1">
      <alignment horizontal="center"/>
    </xf>
    <xf numFmtId="166" fontId="2" fillId="10" borderId="2" xfId="0" applyNumberFormat="1" applyFont="1" applyFill="1" applyBorder="1" applyAlignment="1" applyProtection="1">
      <alignment horizontal="center" vertical="center"/>
      <protection locked="0"/>
    </xf>
    <xf numFmtId="166" fontId="2" fillId="28" borderId="2" xfId="0" applyNumberFormat="1" applyFont="1" applyFill="1" applyBorder="1" applyAlignment="1" applyProtection="1">
      <alignment horizontal="center" vertical="center"/>
      <protection locked="0"/>
    </xf>
    <xf numFmtId="9" fontId="2" fillId="28" borderId="3" xfId="0" applyNumberFormat="1" applyFont="1" applyFill="1" applyBorder="1" applyAlignment="1" applyProtection="1">
      <alignment horizontal="center" vertical="center"/>
      <protection locked="0"/>
    </xf>
    <xf numFmtId="0" fontId="2" fillId="7" borderId="4" xfId="0" applyFont="1" applyFill="1" applyBorder="1" applyAlignment="1">
      <alignment horizontal="center" wrapText="1"/>
    </xf>
    <xf numFmtId="0" fontId="2" fillId="7" borderId="5" xfId="0" applyFont="1" applyFill="1" applyBorder="1" applyAlignment="1">
      <alignment horizontal="center" wrapText="1"/>
    </xf>
    <xf numFmtId="0" fontId="2" fillId="7" borderId="6" xfId="0" applyFont="1" applyFill="1" applyBorder="1" applyAlignment="1">
      <alignment horizontal="center" wrapText="1"/>
    </xf>
    <xf numFmtId="0" fontId="2" fillId="18" borderId="4" xfId="0" applyFont="1" applyFill="1" applyBorder="1" applyAlignment="1">
      <alignment horizontal="center"/>
    </xf>
    <xf numFmtId="0" fontId="2" fillId="18" borderId="6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19" borderId="4" xfId="0" applyFont="1" applyFill="1" applyBorder="1" applyAlignment="1">
      <alignment horizontal="center"/>
    </xf>
    <xf numFmtId="0" fontId="2" fillId="19" borderId="5" xfId="0" applyFont="1" applyFill="1" applyBorder="1" applyAlignment="1">
      <alignment horizontal="center"/>
    </xf>
    <xf numFmtId="0" fontId="2" fillId="19" borderId="6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26" borderId="4" xfId="0" applyFont="1" applyFill="1" applyBorder="1" applyAlignment="1" applyProtection="1">
      <alignment horizontal="center" wrapText="1"/>
      <protection locked="0"/>
    </xf>
    <xf numFmtId="0" fontId="2" fillId="26" borderId="5" xfId="0" applyFont="1" applyFill="1" applyBorder="1" applyAlignment="1" applyProtection="1">
      <alignment horizontal="center" wrapText="1"/>
      <protection locked="0"/>
    </xf>
    <xf numFmtId="0" fontId="2" fillId="26" borderId="6" xfId="0" applyFont="1" applyFill="1" applyBorder="1" applyAlignment="1" applyProtection="1">
      <alignment horizontal="center" wrapText="1"/>
      <protection locked="0"/>
    </xf>
    <xf numFmtId="0" fontId="25" fillId="0" borderId="4" xfId="0" applyFont="1" applyBorder="1" applyAlignment="1">
      <alignment horizontal="center"/>
    </xf>
    <xf numFmtId="0" fontId="25" fillId="0" borderId="6" xfId="0" applyFont="1" applyBorder="1" applyAlignment="1">
      <alignment horizontal="center"/>
    </xf>
    <xf numFmtId="0" fontId="2" fillId="13" borderId="4" xfId="0" applyFont="1" applyFill="1" applyBorder="1" applyAlignment="1">
      <alignment horizontal="center"/>
    </xf>
    <xf numFmtId="0" fontId="2" fillId="13" borderId="5" xfId="0" applyFont="1" applyFill="1" applyBorder="1" applyAlignment="1">
      <alignment horizontal="center"/>
    </xf>
    <xf numFmtId="0" fontId="2" fillId="13" borderId="6" xfId="0" applyFont="1" applyFill="1" applyBorder="1" applyAlignment="1">
      <alignment horizontal="center"/>
    </xf>
    <xf numFmtId="0" fontId="2" fillId="10" borderId="43" xfId="0" applyFont="1" applyFill="1" applyBorder="1" applyAlignment="1">
      <alignment horizontal="center"/>
    </xf>
    <xf numFmtId="0" fontId="2" fillId="10" borderId="45" xfId="0" applyFont="1" applyFill="1" applyBorder="1" applyAlignment="1">
      <alignment horizontal="center"/>
    </xf>
    <xf numFmtId="0" fontId="2" fillId="0" borderId="43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10" borderId="44" xfId="0" applyFont="1" applyFill="1" applyBorder="1" applyAlignment="1">
      <alignment horizontal="center"/>
    </xf>
    <xf numFmtId="0" fontId="2" fillId="10" borderId="46" xfId="0" applyFont="1" applyFill="1" applyBorder="1" applyAlignment="1">
      <alignment horizontal="center"/>
    </xf>
    <xf numFmtId="0" fontId="2" fillId="22" borderId="4" xfId="0" applyFont="1" applyFill="1" applyBorder="1" applyAlignment="1">
      <alignment horizontal="center"/>
    </xf>
    <xf numFmtId="0" fontId="2" fillId="22" borderId="5" xfId="0" applyFont="1" applyFill="1" applyBorder="1" applyAlignment="1">
      <alignment horizontal="center"/>
    </xf>
    <xf numFmtId="0" fontId="2" fillId="22" borderId="6" xfId="0" applyFont="1" applyFill="1" applyBorder="1" applyAlignment="1">
      <alignment horizontal="center"/>
    </xf>
    <xf numFmtId="0" fontId="2" fillId="24" borderId="4" xfId="0" applyFont="1" applyFill="1" applyBorder="1" applyAlignment="1">
      <alignment horizontal="center" wrapText="1"/>
    </xf>
    <xf numFmtId="0" fontId="2" fillId="24" borderId="5" xfId="0" applyFont="1" applyFill="1" applyBorder="1" applyAlignment="1">
      <alignment horizontal="center" wrapText="1"/>
    </xf>
    <xf numFmtId="0" fontId="2" fillId="24" borderId="6" xfId="0" applyFont="1" applyFill="1" applyBorder="1" applyAlignment="1">
      <alignment horizontal="center" wrapText="1"/>
    </xf>
    <xf numFmtId="0" fontId="2" fillId="24" borderId="4" xfId="0" applyFont="1" applyFill="1" applyBorder="1" applyAlignment="1" applyProtection="1">
      <alignment horizontal="center" wrapText="1"/>
      <protection locked="0"/>
    </xf>
    <xf numFmtId="0" fontId="2" fillId="24" borderId="5" xfId="0" applyFont="1" applyFill="1" applyBorder="1" applyAlignment="1" applyProtection="1">
      <alignment horizontal="center" wrapText="1"/>
      <protection locked="0"/>
    </xf>
    <xf numFmtId="0" fontId="2" fillId="0" borderId="29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9" fontId="2" fillId="21" borderId="4" xfId="0" applyNumberFormat="1" applyFont="1" applyFill="1" applyBorder="1" applyAlignment="1">
      <alignment horizontal="center" vertical="center"/>
    </xf>
    <xf numFmtId="9" fontId="2" fillId="21" borderId="6" xfId="0" applyNumberFormat="1" applyFont="1" applyFill="1" applyBorder="1" applyAlignment="1">
      <alignment horizontal="center" vertical="center"/>
    </xf>
    <xf numFmtId="0" fontId="2" fillId="0" borderId="25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4" fillId="12" borderId="4" xfId="0" applyFont="1" applyFill="1" applyBorder="1" applyAlignment="1">
      <alignment horizontal="center"/>
    </xf>
    <xf numFmtId="0" fontId="24" fillId="12" borderId="5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20" borderId="4" xfId="0" applyFont="1" applyFill="1" applyBorder="1" applyAlignment="1">
      <alignment horizontal="center" vertical="center"/>
    </xf>
    <xf numFmtId="0" fontId="2" fillId="20" borderId="5" xfId="0" applyFont="1" applyFill="1" applyBorder="1" applyAlignment="1">
      <alignment horizontal="center" vertical="center"/>
    </xf>
    <xf numFmtId="0" fontId="2" fillId="20" borderId="6" xfId="0" applyFont="1" applyFill="1" applyBorder="1" applyAlignment="1">
      <alignment horizontal="center" vertical="center"/>
    </xf>
    <xf numFmtId="0" fontId="28" fillId="0" borderId="4" xfId="0" applyFont="1" applyBorder="1" applyAlignment="1">
      <alignment horizontal="center"/>
    </xf>
    <xf numFmtId="0" fontId="28" fillId="0" borderId="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15" borderId="4" xfId="0" applyFont="1" applyFill="1" applyBorder="1" applyAlignment="1">
      <alignment horizontal="center"/>
    </xf>
    <xf numFmtId="0" fontId="2" fillId="15" borderId="6" xfId="0" applyFont="1" applyFill="1" applyBorder="1" applyAlignment="1">
      <alignment horizontal="center"/>
    </xf>
    <xf numFmtId="0" fontId="2" fillId="11" borderId="14" xfId="0" applyFont="1" applyFill="1" applyBorder="1" applyAlignment="1">
      <alignment horizontal="center" wrapText="1"/>
    </xf>
    <xf numFmtId="0" fontId="2" fillId="11" borderId="60" xfId="0" applyFont="1" applyFill="1" applyBorder="1" applyAlignment="1">
      <alignment horizontal="center" wrapText="1"/>
    </xf>
    <xf numFmtId="0" fontId="2" fillId="11" borderId="41" xfId="0" applyFont="1" applyFill="1" applyBorder="1" applyAlignment="1">
      <alignment horizontal="center" wrapText="1"/>
    </xf>
    <xf numFmtId="0" fontId="2" fillId="11" borderId="18" xfId="0" applyFont="1" applyFill="1" applyBorder="1" applyAlignment="1">
      <alignment horizontal="center" wrapText="1"/>
    </xf>
    <xf numFmtId="0" fontId="2" fillId="11" borderId="11" xfId="0" applyFont="1" applyFill="1" applyBorder="1" applyAlignment="1">
      <alignment horizontal="center" wrapText="1"/>
    </xf>
    <xf numFmtId="0" fontId="2" fillId="22" borderId="4" xfId="0" applyFont="1" applyFill="1" applyBorder="1" applyAlignment="1" applyProtection="1">
      <alignment horizontal="center" wrapText="1"/>
      <protection locked="0"/>
    </xf>
    <xf numFmtId="0" fontId="2" fillId="22" borderId="5" xfId="0" applyFont="1" applyFill="1" applyBorder="1" applyAlignment="1" applyProtection="1">
      <alignment horizontal="center" wrapText="1"/>
      <protection locked="0"/>
    </xf>
    <xf numFmtId="0" fontId="2" fillId="22" borderId="6" xfId="0" applyFont="1" applyFill="1" applyBorder="1" applyAlignment="1" applyProtection="1">
      <alignment horizontal="center" wrapText="1"/>
      <protection locked="0"/>
    </xf>
    <xf numFmtId="1" fontId="2" fillId="0" borderId="4" xfId="0" applyNumberFormat="1" applyFont="1" applyBorder="1" applyAlignment="1">
      <alignment horizontal="center" vertical="center"/>
    </xf>
    <xf numFmtId="1" fontId="2" fillId="0" borderId="6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25" borderId="4" xfId="0" applyFont="1" applyFill="1" applyBorder="1" applyAlignment="1">
      <alignment horizontal="center"/>
    </xf>
    <xf numFmtId="0" fontId="2" fillId="25" borderId="5" xfId="0" applyFont="1" applyFill="1" applyBorder="1" applyAlignment="1">
      <alignment horizontal="center"/>
    </xf>
    <xf numFmtId="0" fontId="2" fillId="25" borderId="6" xfId="0" applyFont="1" applyFill="1" applyBorder="1" applyAlignment="1">
      <alignment horizontal="center"/>
    </xf>
    <xf numFmtId="0" fontId="2" fillId="15" borderId="5" xfId="0" applyFont="1" applyFill="1" applyBorder="1" applyAlignment="1">
      <alignment horizontal="center"/>
    </xf>
    <xf numFmtId="168" fontId="2" fillId="0" borderId="4" xfId="0" applyNumberFormat="1" applyFont="1" applyBorder="1" applyAlignment="1">
      <alignment horizontal="center" vertical="center"/>
    </xf>
    <xf numFmtId="168" fontId="2" fillId="0" borderId="6" xfId="0" applyNumberFormat="1" applyFont="1" applyBorder="1" applyAlignment="1">
      <alignment horizontal="center" vertical="center"/>
    </xf>
    <xf numFmtId="0" fontId="25" fillId="0" borderId="7" xfId="0" applyFont="1" applyBorder="1" applyAlignment="1">
      <alignment horizontal="center"/>
    </xf>
    <xf numFmtId="0" fontId="25" fillId="0" borderId="41" xfId="0" applyFont="1" applyBorder="1" applyAlignment="1">
      <alignment horizontal="center"/>
    </xf>
    <xf numFmtId="0" fontId="2" fillId="23" borderId="4" xfId="0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center" vertical="center"/>
    </xf>
    <xf numFmtId="0" fontId="2" fillId="23" borderId="6" xfId="0" applyFont="1" applyFill="1" applyBorder="1" applyAlignment="1">
      <alignment horizontal="center" vertical="center"/>
    </xf>
    <xf numFmtId="0" fontId="2" fillId="10" borderId="32" xfId="0" applyFont="1" applyFill="1" applyBorder="1" applyAlignment="1">
      <alignment horizontal="center"/>
    </xf>
    <xf numFmtId="0" fontId="2" fillId="10" borderId="47" xfId="0" applyFont="1" applyFill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8" fillId="0" borderId="60" xfId="0" applyFont="1" applyBorder="1" applyAlignment="1">
      <alignment horizontal="center" wrapText="1"/>
    </xf>
    <xf numFmtId="0" fontId="2" fillId="0" borderId="18" xfId="0" applyFont="1" applyBorder="1" applyAlignment="1">
      <alignment horizontal="center" wrapText="1"/>
    </xf>
    <xf numFmtId="0" fontId="2" fillId="13" borderId="35" xfId="0" applyFont="1" applyFill="1" applyBorder="1" applyAlignment="1">
      <alignment horizontal="center"/>
    </xf>
    <xf numFmtId="0" fontId="2" fillId="13" borderId="37" xfId="0" applyFont="1" applyFill="1" applyBorder="1" applyAlignment="1">
      <alignment horizontal="center"/>
    </xf>
    <xf numFmtId="0" fontId="2" fillId="13" borderId="16" xfId="0" applyFont="1" applyFill="1" applyBorder="1" applyAlignment="1">
      <alignment horizontal="center"/>
    </xf>
    <xf numFmtId="0" fontId="2" fillId="13" borderId="20" xfId="0" applyFont="1" applyFill="1" applyBorder="1" applyAlignment="1">
      <alignment horizontal="center"/>
    </xf>
    <xf numFmtId="0" fontId="2" fillId="27" borderId="4" xfId="0" applyFont="1" applyFill="1" applyBorder="1" applyAlignment="1">
      <alignment horizontal="center"/>
    </xf>
    <xf numFmtId="0" fontId="2" fillId="27" borderId="5" xfId="0" applyFont="1" applyFill="1" applyBorder="1" applyAlignment="1">
      <alignment horizontal="center"/>
    </xf>
    <xf numFmtId="0" fontId="2" fillId="27" borderId="6" xfId="0" applyFont="1" applyFill="1" applyBorder="1" applyAlignment="1">
      <alignment horizontal="center"/>
    </xf>
    <xf numFmtId="0" fontId="25" fillId="0" borderId="4" xfId="0" applyFont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2" fillId="13" borderId="30" xfId="0" applyFont="1" applyFill="1" applyBorder="1" applyAlignment="1">
      <alignment horizontal="center"/>
    </xf>
    <xf numFmtId="0" fontId="2" fillId="13" borderId="31" xfId="0" applyFont="1" applyFill="1" applyBorder="1" applyAlignment="1">
      <alignment horizontal="center"/>
    </xf>
    <xf numFmtId="0" fontId="16" fillId="0" borderId="4" xfId="0" applyFont="1" applyBorder="1" applyAlignment="1">
      <alignment horizontal="right"/>
    </xf>
    <xf numFmtId="0" fontId="16" fillId="0" borderId="5" xfId="0" applyFont="1" applyBorder="1" applyAlignment="1">
      <alignment horizontal="right"/>
    </xf>
    <xf numFmtId="0" fontId="16" fillId="0" borderId="16" xfId="0" applyFont="1" applyBorder="1" applyAlignment="1">
      <alignment horizontal="right"/>
    </xf>
    <xf numFmtId="0" fontId="16" fillId="0" borderId="17" xfId="0" applyFont="1" applyBorder="1" applyAlignment="1">
      <alignment horizontal="right"/>
    </xf>
    <xf numFmtId="0" fontId="16" fillId="14" borderId="4" xfId="0" applyFont="1" applyFill="1" applyBorder="1" applyAlignment="1">
      <alignment horizontal="center"/>
    </xf>
    <xf numFmtId="0" fontId="16" fillId="14" borderId="5" xfId="0" applyFont="1" applyFill="1" applyBorder="1" applyAlignment="1">
      <alignment horizontal="center"/>
    </xf>
    <xf numFmtId="0" fontId="17" fillId="14" borderId="5" xfId="0" applyFont="1" applyFill="1" applyBorder="1" applyAlignment="1">
      <alignment horizontal="center"/>
    </xf>
    <xf numFmtId="17" fontId="14" fillId="0" borderId="0" xfId="0" applyNumberFormat="1" applyFont="1" applyAlignment="1">
      <alignment horizontal="center"/>
    </xf>
    <xf numFmtId="0" fontId="7" fillId="0" borderId="0" xfId="0" applyFont="1" applyAlignment="1">
      <alignment horizontal="left"/>
    </xf>
    <xf numFmtId="0" fontId="15" fillId="0" borderId="16" xfId="0" applyFont="1" applyBorder="1" applyAlignment="1">
      <alignment horizontal="center"/>
    </xf>
    <xf numFmtId="0" fontId="15" fillId="0" borderId="17" xfId="0" applyFont="1" applyBorder="1" applyAlignment="1">
      <alignment horizontal="center"/>
    </xf>
    <xf numFmtId="0" fontId="15" fillId="0" borderId="20" xfId="0" applyFont="1" applyBorder="1" applyAlignment="1">
      <alignment horizontal="center"/>
    </xf>
    <xf numFmtId="39" fontId="31" fillId="27" borderId="16" xfId="0" applyNumberFormat="1" applyFont="1" applyFill="1" applyBorder="1" applyAlignment="1">
      <alignment horizontal="center"/>
    </xf>
    <xf numFmtId="39" fontId="31" fillId="27" borderId="39" xfId="0" applyNumberFormat="1" applyFont="1" applyFill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26" fillId="27" borderId="16" xfId="0" applyFont="1" applyFill="1" applyBorder="1" applyAlignment="1">
      <alignment horizontal="center" vertical="center"/>
    </xf>
    <xf numFmtId="0" fontId="26" fillId="27" borderId="20" xfId="0" applyFont="1" applyFill="1" applyBorder="1" applyAlignment="1">
      <alignment horizontal="center" vertical="center"/>
    </xf>
    <xf numFmtId="0" fontId="26" fillId="27" borderId="7" xfId="0" applyFont="1" applyFill="1" applyBorder="1" applyAlignment="1">
      <alignment horizontal="center" vertical="center"/>
    </xf>
    <xf numFmtId="0" fontId="26" fillId="27" borderId="41" xfId="0" applyFont="1" applyFill="1" applyBorder="1" applyAlignment="1">
      <alignment horizontal="center" vertical="center"/>
    </xf>
    <xf numFmtId="0" fontId="26" fillId="27" borderId="4" xfId="0" applyFont="1" applyFill="1" applyBorder="1" applyAlignment="1">
      <alignment horizontal="center"/>
    </xf>
    <xf numFmtId="0" fontId="26" fillId="27" borderId="6" xfId="0" applyFont="1" applyFill="1" applyBorder="1" applyAlignment="1">
      <alignment horizontal="center"/>
    </xf>
  </cellXfs>
  <cellStyles count="4">
    <cellStyle name="Good" xfId="1" builtinId="26"/>
    <cellStyle name="Neutral" xfId="2" builtinId="28"/>
    <cellStyle name="Normal" xfId="0" builtinId="0"/>
    <cellStyle name="Normal 2" xfId="3" xr:uid="{00000000-0005-0000-0000-000003000000}"/>
  </cellStyles>
  <dxfs count="64"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C00000"/>
      </font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9" tint="-0.24994659260841701"/>
        </patternFill>
      </fill>
    </dxf>
    <dxf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theme="0" tint="-0.34998626667073579"/>
        </patternFill>
      </fill>
    </dxf>
    <dxf>
      <fill>
        <patternFill>
          <bgColor rgb="FFFF0000"/>
        </patternFill>
      </fill>
    </dxf>
    <dxf>
      <fill>
        <patternFill>
          <bgColor rgb="FF0099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theme="0" tint="-0.24994659260841701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E46D0A"/>
        </patternFill>
      </fill>
    </dxf>
    <dxf>
      <font>
        <b/>
        <i val="0"/>
      </font>
      <fill>
        <patternFill>
          <bgColor rgb="FFFFCC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theme="0" tint="-0.24994659260841701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CC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E46D0A"/>
        </patternFill>
      </fill>
    </dxf>
    <dxf>
      <font>
        <b/>
        <i val="0"/>
      </font>
      <fill>
        <patternFill>
          <bgColor rgb="FFFFCC0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theme="9" tint="-0.24994659260841701"/>
        </patternFill>
      </fill>
    </dxf>
    <dxf>
      <font>
        <b/>
        <i val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E46D0A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FFCC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E46D0A"/>
        </patternFill>
      </fill>
    </dxf>
    <dxf>
      <font>
        <b/>
        <i val="0"/>
      </font>
      <fill>
        <patternFill>
          <bgColor rgb="FFFFCC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7030A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D8505"/>
      <color rgb="FF009900"/>
      <color rgb="FFFFFFFF"/>
      <color rgb="FFFFCCCC"/>
      <color rgb="FFB74B09"/>
      <color rgb="FF00B050"/>
      <color rgb="FFFF0000"/>
      <color rgb="FFFFCC00"/>
      <color rgb="FF00CC00"/>
      <color rgb="FFE46D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GENDER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1"/>
          <c:order val="0"/>
          <c:invertIfNegative val="0"/>
          <c:dLbls>
            <c:spPr>
              <a:solidFill>
                <a:sysClr val="window" lastClr="FFFFFF">
                  <a:lumMod val="75000"/>
                </a:sysClr>
              </a:solidFill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'CLIENT RESULTS TOTAL'!$B$2:$B$3</c:f>
              <c:numCache>
                <c:formatCode>General</c:formatCode>
                <c:ptCount val="2"/>
                <c:pt idx="0">
                  <c:v>1</c:v>
                </c:pt>
                <c:pt idx="1">
                  <c:v>3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CHARTS!#REF!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220D-ED49-88CD-9F70DB81E6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311936"/>
        <c:axId val="28313472"/>
      </c:barChart>
      <c:catAx>
        <c:axId val="28311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8313472"/>
        <c:crosses val="autoZero"/>
        <c:auto val="1"/>
        <c:lblAlgn val="ctr"/>
        <c:lblOffset val="100"/>
        <c:noMultiLvlLbl val="0"/>
      </c:catAx>
      <c:valAx>
        <c:axId val="283134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83119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255" l="0.70000000000000062" r="0.70000000000000062" t="0.7500000000000125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AGE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1"/>
          <c:order val="0"/>
          <c:invertIfNegative val="0"/>
          <c:dLbls>
            <c:spPr>
              <a:solidFill>
                <a:sysClr val="window" lastClr="FFFFFF">
                  <a:lumMod val="75000"/>
                </a:sysClr>
              </a:solidFill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'CLIENT RESULTS TOTAL'!$G$2:$G$5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CHARTS!#REF!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3AF0-A649-80FF-81F4E47E67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334336"/>
        <c:axId val="28340224"/>
      </c:barChart>
      <c:catAx>
        <c:axId val="28334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8340224"/>
        <c:crosses val="autoZero"/>
        <c:auto val="1"/>
        <c:lblAlgn val="ctr"/>
        <c:lblOffset val="100"/>
        <c:noMultiLvlLbl val="0"/>
      </c:catAx>
      <c:valAx>
        <c:axId val="283402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83343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277" l="0.70000000000000062" r="0.70000000000000062" t="0.75000000000001277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PRIMARY LANGUAGE 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dLbls>
            <c:spPr>
              <a:solidFill>
                <a:schemeClr val="bg1">
                  <a:lumMod val="85000"/>
                </a:schemeClr>
              </a:solidFill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'CLIENT RESULTS TOTAL'!$J$12:$J$15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CHARTS!#REF!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7FF4-0D44-8209-63841E87E2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8365184"/>
        <c:axId val="28366720"/>
      </c:barChart>
      <c:catAx>
        <c:axId val="28365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8366720"/>
        <c:crosses val="autoZero"/>
        <c:auto val="1"/>
        <c:lblAlgn val="ctr"/>
        <c:lblOffset val="100"/>
        <c:noMultiLvlLbl val="0"/>
      </c:catAx>
      <c:valAx>
        <c:axId val="28366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83651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299" l="0.70000000000000062" r="0.70000000000000062" t="0.75000000000001299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CLIENTS WITH 2</a:t>
            </a:r>
            <a:r>
              <a:rPr lang="en-US" baseline="0"/>
              <a:t> OR MORE HIGH SCREENING RESULTS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1"/>
          <c:order val="0"/>
          <c:invertIfNegative val="0"/>
          <c:dLbls>
            <c:spPr>
              <a:solidFill>
                <a:schemeClr val="bg1">
                  <a:lumMod val="75000"/>
                </a:schemeClr>
              </a:solidFill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'CLIENT RESULTS TOTAL'!$Q$9:$Q$17</c:f>
              <c:numCache>
                <c:formatCode>General</c:formatCode>
                <c:ptCount val="9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CHARTS!#REF!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7086-8E4E-9D70-892C260B8D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4857472"/>
        <c:axId val="94859264"/>
      </c:barChart>
      <c:catAx>
        <c:axId val="94857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4859264"/>
        <c:crosses val="autoZero"/>
        <c:auto val="1"/>
        <c:lblAlgn val="ctr"/>
        <c:lblOffset val="100"/>
        <c:noMultiLvlLbl val="0"/>
      </c:catAx>
      <c:valAx>
        <c:axId val="948592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48574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321" l="0.70000000000000062" r="0.70000000000000062" t="0.75000000000001321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RACE/ETHNICITY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1"/>
          <c:order val="0"/>
          <c:invertIfNegative val="0"/>
          <c:dLbls>
            <c:spPr>
              <a:solidFill>
                <a:sysClr val="window" lastClr="FFFFFF">
                  <a:lumMod val="75000"/>
                </a:sysClr>
              </a:solidFill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'CLIENT RESULTS TOTAL'!$J$2:$J$7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CHARTS!#REF!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10BB-3248-A0A5-9176B1F643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4885760"/>
        <c:axId val="94887296"/>
      </c:barChart>
      <c:catAx>
        <c:axId val="94885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4887296"/>
        <c:crosses val="autoZero"/>
        <c:auto val="1"/>
        <c:lblAlgn val="ctr"/>
        <c:lblOffset val="100"/>
        <c:noMultiLvlLbl val="0"/>
      </c:catAx>
      <c:valAx>
        <c:axId val="948872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48857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299" l="0.70000000000000062" r="0.70000000000000062" t="0.75000000000001299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INSURANCE STATUS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1"/>
          <c:order val="0"/>
          <c:invertIfNegative val="0"/>
          <c:dLbls>
            <c:spPr>
              <a:solidFill>
                <a:sysClr val="window" lastClr="FFFFFF">
                  <a:lumMod val="75000"/>
                </a:sysClr>
              </a:solidFill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'IS TOTALS'!#REF!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CHARTS!#REF!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90F2-304E-BEA9-17D6F88806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4921088"/>
        <c:axId val="94922624"/>
      </c:barChart>
      <c:catAx>
        <c:axId val="94921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4922624"/>
        <c:crosses val="autoZero"/>
        <c:auto val="1"/>
        <c:lblAlgn val="ctr"/>
        <c:lblOffset val="100"/>
        <c:noMultiLvlLbl val="0"/>
      </c:catAx>
      <c:valAx>
        <c:axId val="949226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49210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321" l="0.70000000000000062" r="0.70000000000000062" t="0.75000000000001321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CLIENTS PER ZIP CODE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1"/>
          <c:order val="0"/>
          <c:tx>
            <c:v>CLIENTS PER ZIP CODE</c:v>
          </c:tx>
          <c:invertIfNegative val="0"/>
          <c:dLbls>
            <c:spPr>
              <a:solidFill>
                <a:sysClr val="window" lastClr="FFFFFF">
                  <a:lumMod val="75000"/>
                </a:sysClr>
              </a:solidFill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'CLIENT RESULTS TOTAL'!$A$11:$A$30</c:f>
              <c:numCache>
                <c:formatCode>General</c:formatCode>
                <c:ptCount val="20"/>
                <c:pt idx="0">
                  <c:v>32102</c:v>
                </c:pt>
                <c:pt idx="1">
                  <c:v>32105</c:v>
                </c:pt>
                <c:pt idx="2">
                  <c:v>32130</c:v>
                </c:pt>
                <c:pt idx="3">
                  <c:v>32180</c:v>
                </c:pt>
                <c:pt idx="4">
                  <c:v>32190</c:v>
                </c:pt>
                <c:pt idx="5">
                  <c:v>32706</c:v>
                </c:pt>
                <c:pt idx="6">
                  <c:v>32722</c:v>
                </c:pt>
                <c:pt idx="7">
                  <c:v>32720</c:v>
                </c:pt>
                <c:pt idx="8">
                  <c:v>32721</c:v>
                </c:pt>
                <c:pt idx="9">
                  <c:v>32723</c:v>
                </c:pt>
                <c:pt idx="10">
                  <c:v>32724</c:v>
                </c:pt>
                <c:pt idx="11">
                  <c:v>32713</c:v>
                </c:pt>
                <c:pt idx="12">
                  <c:v>32764</c:v>
                </c:pt>
                <c:pt idx="13">
                  <c:v>32725</c:v>
                </c:pt>
                <c:pt idx="14">
                  <c:v>32738</c:v>
                </c:pt>
                <c:pt idx="15">
                  <c:v>32739</c:v>
                </c:pt>
                <c:pt idx="16">
                  <c:v>32763</c:v>
                </c:pt>
                <c:pt idx="17">
                  <c:v>32774</c:v>
                </c:pt>
                <c:pt idx="18">
                  <c:v>32744</c:v>
                </c:pt>
                <c:pt idx="19">
                  <c:v>32754</c:v>
                </c:pt>
              </c:numCache>
            </c:numRef>
          </c:cat>
          <c:val>
            <c:numRef>
              <c:f>'CLIENT RESULTS TOTAL'!$B$11:$B$30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0C-C041-A930-50E994DDC4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4951680"/>
        <c:axId val="94953472"/>
      </c:barChart>
      <c:catAx>
        <c:axId val="94951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4953472"/>
        <c:crosses val="autoZero"/>
        <c:auto val="1"/>
        <c:lblAlgn val="ctr"/>
        <c:lblOffset val="100"/>
        <c:noMultiLvlLbl val="0"/>
      </c:catAx>
      <c:valAx>
        <c:axId val="949534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4951680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00000000000131" l="0.70000000000000095" r="0.70000000000000095" t="0.7500000000000131" header="0.30000000000000032" footer="0.30000000000000032"/>
    <c:pageSetup orientation="landscape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/>
              <a:t>CLIENTS WITH HIGH NUMBERS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dLbls>
            <c:spPr>
              <a:solidFill>
                <a:sysClr val="window" lastClr="FFFFFF">
                  <a:lumMod val="75000"/>
                </a:sysClr>
              </a:solidFill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'CLIENT RESULTS TOTAL'!$O$2:$P$7</c:f>
              <c:strCache>
                <c:ptCount val="6"/>
                <c:pt idx="0">
                  <c:v>BLOOD PRESSURE (SYSTOLIC &gt;=140)</c:v>
                </c:pt>
                <c:pt idx="1">
                  <c:v>BLOOD PRESSURE (DIASTOLIC &gt;=90)</c:v>
                </c:pt>
                <c:pt idx="2">
                  <c:v>CHOLESTEROL (&gt;=200)</c:v>
                </c:pt>
                <c:pt idx="3">
                  <c:v>GLUCOSE (&gt;=200)</c:v>
                </c:pt>
                <c:pt idx="4">
                  <c:v>BMI (&gt;=25)</c:v>
                </c:pt>
                <c:pt idx="5">
                  <c:v>A1C (&gt;=5.7%)</c:v>
                </c:pt>
              </c:strCache>
            </c:strRef>
          </c:cat>
          <c:val>
            <c:numRef>
              <c:f>'CLIENT RESULTS TOTAL'!$Q$2:$Q$7</c:f>
              <c:numCache>
                <c:formatCode>General</c:formatCode>
                <c:ptCount val="6"/>
                <c:pt idx="0">
                  <c:v>3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CC-DB42-81A3-71B30D9F2A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4695808"/>
        <c:axId val="94697344"/>
      </c:barChart>
      <c:catAx>
        <c:axId val="94695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4697344"/>
        <c:crosses val="autoZero"/>
        <c:auto val="1"/>
        <c:lblAlgn val="ctr"/>
        <c:lblOffset val="100"/>
        <c:noMultiLvlLbl val="0"/>
      </c:catAx>
      <c:valAx>
        <c:axId val="94697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46958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299" l="0.70000000000000062" r="0.70000000000000062" t="0.75000000000001299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/>
              <a:t>CLIENT GLUCOSE RANGES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dLbls>
            <c:spPr>
              <a:solidFill>
                <a:sysClr val="window" lastClr="FFFFFF">
                  <a:lumMod val="75000"/>
                </a:sysClr>
              </a:solidFill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'CLIENT RESULTS TOTAL'!$T$20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CHARTS!#REF!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FD39-5E46-B923-F304718B89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4708096"/>
        <c:axId val="94709632"/>
      </c:barChart>
      <c:catAx>
        <c:axId val="94708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4709632"/>
        <c:crosses val="autoZero"/>
        <c:auto val="1"/>
        <c:lblAlgn val="ctr"/>
        <c:lblOffset val="100"/>
        <c:noMultiLvlLbl val="0"/>
      </c:catAx>
      <c:valAx>
        <c:axId val="94709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47080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321" l="0.70000000000000062" r="0.70000000000000062" t="0.75000000000001321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/>
              <a:t>CLIENT A1C RANGES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dLbls>
            <c:spPr>
              <a:solidFill>
                <a:sysClr val="window" lastClr="FFFFFF">
                  <a:lumMod val="75000"/>
                </a:sysClr>
              </a:solidFill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'CLIENT RESULTS TOTAL'!$T$31:$T$34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CHARTS!#REF!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839D-8B48-962A-42EB9847F2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4746880"/>
        <c:axId val="94748672"/>
      </c:barChart>
      <c:catAx>
        <c:axId val="94746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4748672"/>
        <c:crosses val="autoZero"/>
        <c:auto val="1"/>
        <c:lblAlgn val="ctr"/>
        <c:lblOffset val="100"/>
        <c:noMultiLvlLbl val="0"/>
      </c:catAx>
      <c:valAx>
        <c:axId val="947486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47468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343" l="0.70000000000000062" r="0.70000000000000062" t="0.75000000000001343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/>
              <a:t>CLIENT CHOLESTEROL RANGES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dLbls>
            <c:spPr>
              <a:solidFill>
                <a:sysClr val="window" lastClr="FFFFFF">
                  <a:lumMod val="75000"/>
                </a:sysClr>
              </a:solidFill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'CLIENT RESULTS TOTAL'!$T$24:$T$27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CHARTS!#REF!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F2B6-3E46-A1E6-F50DDBA737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4978432"/>
        <c:axId val="94979968"/>
      </c:barChart>
      <c:catAx>
        <c:axId val="949784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4979968"/>
        <c:crosses val="autoZero"/>
        <c:auto val="1"/>
        <c:lblAlgn val="ctr"/>
        <c:lblOffset val="100"/>
        <c:noMultiLvlLbl val="0"/>
      </c:catAx>
      <c:valAx>
        <c:axId val="94979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49784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366" l="0.70000000000000062" r="0.70000000000000062" t="0.75000000000001366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/>
              <a:t>CLIENT GOAL CHOICES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1"/>
          <c:order val="0"/>
          <c:invertIfNegative val="0"/>
          <c:dLbls>
            <c:spPr>
              <a:solidFill>
                <a:schemeClr val="bg1">
                  <a:lumMod val="85000"/>
                </a:schemeClr>
              </a:solidFill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'CLIENT RESULTS TOTAL'!$AG$2:$AG$14</c:f>
              <c:numCache>
                <c:formatCode>General</c:formatCode>
                <c:ptCount val="13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CHARTS!#REF!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F659-CB44-9A7F-7C474C6DF7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5009024"/>
        <c:axId val="95023104"/>
      </c:barChart>
      <c:catAx>
        <c:axId val="95009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5023104"/>
        <c:crosses val="autoZero"/>
        <c:auto val="1"/>
        <c:lblAlgn val="ctr"/>
        <c:lblOffset val="100"/>
        <c:noMultiLvlLbl val="0"/>
      </c:catAx>
      <c:valAx>
        <c:axId val="95023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50090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388" l="0.70000000000000062" r="0.70000000000000062" t="0.75000000000001388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/>
              <a:t>PRE/POST Test Results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dLbls>
            <c:spPr>
              <a:solidFill>
                <a:sysClr val="window" lastClr="FFFFFF">
                  <a:lumMod val="75000"/>
                </a:sysClr>
              </a:solidFill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'IS TOTALS'!#REF!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CHARTS!#REF!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8F4B-1647-9B80-B0F2D4E51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5133696"/>
        <c:axId val="95135232"/>
      </c:barChart>
      <c:catAx>
        <c:axId val="95133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5135232"/>
        <c:crosses val="autoZero"/>
        <c:auto val="1"/>
        <c:lblAlgn val="ctr"/>
        <c:lblOffset val="100"/>
        <c:noMultiLvlLbl val="0"/>
      </c:catAx>
      <c:valAx>
        <c:axId val="951352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5133696"/>
        <c:crosses val="autoZero"/>
        <c:crossBetween val="between"/>
      </c:valAx>
    </c:plotArea>
    <c:plotVisOnly val="1"/>
    <c:dispBlanksAs val="zero"/>
    <c:showDLblsOverMax val="0"/>
  </c:chart>
  <c:printSettings>
    <c:headerFooter/>
    <c:pageMargins b="0.75000000000001388" l="0.70000000000000062" r="0.70000000000000062" t="0.75000000000001388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/>
              <a:t>Clients With PCP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dLbls>
            <c:spPr>
              <a:solidFill>
                <a:sysClr val="window" lastClr="FFFFFF">
                  <a:lumMod val="75000"/>
                </a:sysClr>
              </a:solidFill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'IS TOTALS'!#REF!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CHARTS!#REF!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9923-DC44-8053-1DB9C0493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5156096"/>
        <c:axId val="95157632"/>
      </c:barChart>
      <c:catAx>
        <c:axId val="95156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5157632"/>
        <c:crosses val="autoZero"/>
        <c:auto val="1"/>
        <c:lblAlgn val="ctr"/>
        <c:lblOffset val="100"/>
        <c:noMultiLvlLbl val="0"/>
      </c:catAx>
      <c:valAx>
        <c:axId val="95157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51560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388" l="0.70000000000000062" r="0.70000000000000062" t="0.75000000000001388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/>
              <a:t>How Clients Access the Program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dLbls>
            <c:spPr>
              <a:solidFill>
                <a:sysClr val="window" lastClr="FFFFFF">
                  <a:lumMod val="75000"/>
                </a:sysClr>
              </a:solidFill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'CLIENT RESULTS TOTAL'!$AL$2:$AL$7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CHARTS!#REF!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2F39-D247-A3F9-5C33D279AA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6505856"/>
        <c:axId val="96507392"/>
      </c:barChart>
      <c:catAx>
        <c:axId val="96505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6507392"/>
        <c:crosses val="autoZero"/>
        <c:auto val="1"/>
        <c:lblAlgn val="ctr"/>
        <c:lblOffset val="100"/>
        <c:noMultiLvlLbl val="0"/>
      </c:catAx>
      <c:valAx>
        <c:axId val="965073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65058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388" l="0.70000000000000062" r="0.70000000000000062" t="0.75000000000001388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8.4270596633170464E-2"/>
          <c:y val="0.15104765398940861"/>
          <c:w val="0.76595509662782835"/>
          <c:h val="0.69300257189591563"/>
        </c:manualLayout>
      </c:layout>
      <c:lineChart>
        <c:grouping val="standard"/>
        <c:varyColors val="0"/>
        <c:ser>
          <c:idx val="0"/>
          <c:order val="0"/>
          <c:tx>
            <c:v>WVHA Reimbursements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dLbls>
            <c:numFmt formatCode="&quot;$&quot;#,##0;[Red]&quot;$&quot;#,##0" sourceLinked="0"/>
            <c:spPr>
              <a:solidFill>
                <a:schemeClr val="accent6">
                  <a:lumMod val="75000"/>
                </a:schemeClr>
              </a:solidFill>
              <a:ln>
                <a:solidFill>
                  <a:schemeClr val="tx1"/>
                </a:solidFill>
              </a:ln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'WVHA PAYMENTS'!$A$2:$D$14</c:f>
              <c:multiLvlStrCache>
                <c:ptCount val="13"/>
                <c:lvl>
                  <c:pt idx="0">
                    <c:v>Oct-21</c:v>
                  </c:pt>
                  <c:pt idx="1">
                    <c:v>Nov-21</c:v>
                  </c:pt>
                  <c:pt idx="2">
                    <c:v>Dec-21</c:v>
                  </c:pt>
                  <c:pt idx="3">
                    <c:v>Jan-22</c:v>
                  </c:pt>
                  <c:pt idx="4">
                    <c:v>Feb-22</c:v>
                  </c:pt>
                  <c:pt idx="5">
                    <c:v>Mar-22</c:v>
                  </c:pt>
                  <c:pt idx="6">
                    <c:v>Apr-22</c:v>
                  </c:pt>
                  <c:pt idx="7">
                    <c:v>May-22</c:v>
                  </c:pt>
                  <c:pt idx="8">
                    <c:v>Jun-22</c:v>
                  </c:pt>
                  <c:pt idx="9">
                    <c:v>Jul-22</c:v>
                  </c:pt>
                  <c:pt idx="10">
                    <c:v>Aug-22</c:v>
                  </c:pt>
                  <c:pt idx="11">
                    <c:v>Sep-22</c:v>
                  </c:pt>
                  <c:pt idx="12">
                    <c:v>TOTAL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</c:lvl>
              </c:multiLvlStrCache>
            </c:multiLvlStrRef>
          </c:cat>
          <c:val>
            <c:numRef>
              <c:f>'WVHA PAYMENTS'!$F$2:$F$13</c:f>
              <c:numCache>
                <c:formatCode>#,##0.00_);\(#,##0.00\)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E6-0B4B-8F69-0366092C54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586368"/>
        <c:axId val="96211328"/>
      </c:lineChart>
      <c:catAx>
        <c:axId val="96586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6211328"/>
        <c:crosses val="autoZero"/>
        <c:auto val="1"/>
        <c:lblAlgn val="ctr"/>
        <c:lblOffset val="100"/>
        <c:noMultiLvlLbl val="0"/>
      </c:catAx>
      <c:valAx>
        <c:axId val="96211328"/>
        <c:scaling>
          <c:orientation val="minMax"/>
        </c:scaling>
        <c:delete val="0"/>
        <c:axPos val="l"/>
        <c:majorGridlines/>
        <c:numFmt formatCode="#,##0.00_);\(#,##0.00\)" sourceLinked="1"/>
        <c:majorTickMark val="out"/>
        <c:minorTickMark val="none"/>
        <c:tickLblPos val="nextTo"/>
        <c:crossAx val="96586368"/>
        <c:crosses val="autoZero"/>
        <c:crossBetween val="between"/>
      </c:valAx>
      <c:spPr>
        <a:solidFill>
          <a:schemeClr val="bg1">
            <a:lumMod val="75000"/>
          </a:schemeClr>
        </a:solidFill>
        <a:ln>
          <a:solidFill>
            <a:sysClr val="windowText" lastClr="000000"/>
          </a:solidFill>
        </a:ln>
      </c:spPr>
    </c:plotArea>
    <c:legend>
      <c:legendPos val="r"/>
      <c:layout>
        <c:manualLayout>
          <c:xMode val="edge"/>
          <c:yMode val="edge"/>
          <c:x val="0.85254258579569098"/>
          <c:y val="0.3651908485843266"/>
          <c:w val="0.13983384033287571"/>
          <c:h val="0.17260533707269926"/>
        </c:manualLayout>
      </c:layout>
      <c:overlay val="0"/>
      <c:spPr>
        <a:solidFill>
          <a:srgbClr val="FD8505"/>
        </a:solidFill>
        <a:ln>
          <a:solidFill>
            <a:schemeClr val="tx1"/>
          </a:solidFill>
        </a:ln>
      </c:spPr>
    </c:legend>
    <c:plotVisOnly val="1"/>
    <c:dispBlanksAs val="gap"/>
    <c:showDLblsOverMax val="0"/>
  </c:chart>
  <c:printSettings>
    <c:headerFooter/>
    <c:pageMargins b="0.75000000000001099" l="0.70000000000000062" r="0.70000000000000062" t="0.7500000000000109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1.emf"/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587375</xdr:colOff>
      <xdr:row>57</xdr:row>
      <xdr:rowOff>174625</xdr:rowOff>
    </xdr:from>
    <xdr:to>
      <xdr:col>11</xdr:col>
      <xdr:colOff>586441</xdr:colOff>
      <xdr:row>72</xdr:row>
      <xdr:rowOff>152213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587375</xdr:colOff>
      <xdr:row>74</xdr:row>
      <xdr:rowOff>174625</xdr:rowOff>
    </xdr:from>
    <xdr:to>
      <xdr:col>11</xdr:col>
      <xdr:colOff>586441</xdr:colOff>
      <xdr:row>89</xdr:row>
      <xdr:rowOff>152213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15875</xdr:colOff>
      <xdr:row>91</xdr:row>
      <xdr:rowOff>111125</xdr:rowOff>
    </xdr:from>
    <xdr:to>
      <xdr:col>12</xdr:col>
      <xdr:colOff>14941</xdr:colOff>
      <xdr:row>106</xdr:row>
      <xdr:rowOff>183963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559593</xdr:colOff>
      <xdr:row>108</xdr:row>
      <xdr:rowOff>126999</xdr:rowOff>
    </xdr:from>
    <xdr:to>
      <xdr:col>19</xdr:col>
      <xdr:colOff>11907</xdr:colOff>
      <xdr:row>124</xdr:row>
      <xdr:rowOff>174625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595312</xdr:colOff>
      <xdr:row>40</xdr:row>
      <xdr:rowOff>142875</xdr:rowOff>
    </xdr:from>
    <xdr:to>
      <xdr:col>11</xdr:col>
      <xdr:colOff>590409</xdr:colOff>
      <xdr:row>56</xdr:row>
      <xdr:rowOff>25213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11906</xdr:colOff>
      <xdr:row>23</xdr:row>
      <xdr:rowOff>178593</xdr:rowOff>
    </xdr:from>
    <xdr:to>
      <xdr:col>12</xdr:col>
      <xdr:colOff>7003</xdr:colOff>
      <xdr:row>39</xdr:row>
      <xdr:rowOff>60931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1</xdr:row>
      <xdr:rowOff>11906</xdr:rowOff>
    </xdr:from>
    <xdr:to>
      <xdr:col>16</xdr:col>
      <xdr:colOff>0</xdr:colOff>
      <xdr:row>22</xdr:row>
      <xdr:rowOff>35719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599281</xdr:colOff>
      <xdr:row>127</xdr:row>
      <xdr:rowOff>15875</xdr:rowOff>
    </xdr:from>
    <xdr:to>
      <xdr:col>11</xdr:col>
      <xdr:colOff>594378</xdr:colOff>
      <xdr:row>142</xdr:row>
      <xdr:rowOff>88713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0</xdr:colOff>
      <xdr:row>145</xdr:row>
      <xdr:rowOff>15875</xdr:rowOff>
    </xdr:from>
    <xdr:to>
      <xdr:col>11</xdr:col>
      <xdr:colOff>602316</xdr:colOff>
      <xdr:row>160</xdr:row>
      <xdr:rowOff>88713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0</xdr:colOff>
      <xdr:row>162</xdr:row>
      <xdr:rowOff>174625</xdr:rowOff>
    </xdr:from>
    <xdr:to>
      <xdr:col>11</xdr:col>
      <xdr:colOff>602316</xdr:colOff>
      <xdr:row>178</xdr:row>
      <xdr:rowOff>56963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31750</xdr:colOff>
      <xdr:row>181</xdr:row>
      <xdr:rowOff>142875</xdr:rowOff>
    </xdr:from>
    <xdr:to>
      <xdr:col>12</xdr:col>
      <xdr:colOff>30816</xdr:colOff>
      <xdr:row>197</xdr:row>
      <xdr:rowOff>25213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</xdr:col>
      <xdr:colOff>0</xdr:colOff>
      <xdr:row>198</xdr:row>
      <xdr:rowOff>190499</xdr:rowOff>
    </xdr:from>
    <xdr:to>
      <xdr:col>22</xdr:col>
      <xdr:colOff>55562</xdr:colOff>
      <xdr:row>224</xdr:row>
      <xdr:rowOff>35719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</xdr:col>
      <xdr:colOff>0</xdr:colOff>
      <xdr:row>226</xdr:row>
      <xdr:rowOff>15874</xdr:rowOff>
    </xdr:from>
    <xdr:to>
      <xdr:col>22</xdr:col>
      <xdr:colOff>47625</xdr:colOff>
      <xdr:row>243</xdr:row>
      <xdr:rowOff>170655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</xdr:col>
      <xdr:colOff>0</xdr:colOff>
      <xdr:row>246</xdr:row>
      <xdr:rowOff>0</xdr:rowOff>
    </xdr:from>
    <xdr:to>
      <xdr:col>11</xdr:col>
      <xdr:colOff>602316</xdr:colOff>
      <xdr:row>261</xdr:row>
      <xdr:rowOff>72838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</xdr:col>
      <xdr:colOff>31750</xdr:colOff>
      <xdr:row>264</xdr:row>
      <xdr:rowOff>15875</xdr:rowOff>
    </xdr:from>
    <xdr:to>
      <xdr:col>12</xdr:col>
      <xdr:colOff>30816</xdr:colOff>
      <xdr:row>279</xdr:row>
      <xdr:rowOff>88713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85724</xdr:colOff>
      <xdr:row>0</xdr:row>
      <xdr:rowOff>201385</xdr:rowOff>
    </xdr:from>
    <xdr:to>
      <xdr:col>17</xdr:col>
      <xdr:colOff>219075</xdr:colOff>
      <xdr:row>19</xdr:row>
      <xdr:rowOff>43542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1026319</xdr:colOff>
      <xdr:row>1</xdr:row>
      <xdr:rowOff>25400</xdr:rowOff>
    </xdr:to>
    <xdr:pic>
      <xdr:nvPicPr>
        <xdr:cNvPr id="1025" name="FILTER" hidden="1">
          <a:extLst>
            <a:ext uri="{FF2B5EF4-FFF2-40B4-BE49-F238E27FC236}">
              <a16:creationId xmlns:a16="http://schemas.microsoft.com/office/drawing/2014/main" id="{00000000-0008-0000-04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04900" cy="2413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1026319</xdr:colOff>
      <xdr:row>1</xdr:row>
      <xdr:rowOff>25400</xdr:rowOff>
    </xdr:to>
    <xdr:pic>
      <xdr:nvPicPr>
        <xdr:cNvPr id="1026" name="HEADER" hidden="1">
          <a:extLst>
            <a:ext uri="{FF2B5EF4-FFF2-40B4-BE49-F238E27FC236}">
              <a16:creationId xmlns:a16="http://schemas.microsoft.com/office/drawing/2014/main" id="{00000000-0008-0000-04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04900" cy="2413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Users/PETE/Dropbox/WVHA/PROGRAM%20REPORTING/2019-2020/Volumes/NO%20NAME/WVHA%20PROGRAM/PROGRAM%20REPORTING/Documents%20and%20Settings/Peter/Application%20Data/Microsoft/Excel/HRA%20Client%20Outcomes%202010-2013(2).Ine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ZIPCOD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W802"/>
  <sheetViews>
    <sheetView tabSelected="1" topLeftCell="S1" zoomScaleNormal="100" workbookViewId="0">
      <pane ySplit="1" topLeftCell="A2" activePane="bottomLeft" state="frozen"/>
      <selection activeCell="N1" sqref="N1"/>
      <selection pane="bottomLeft" activeCell="AC14" sqref="AC14"/>
    </sheetView>
  </sheetViews>
  <sheetFormatPr baseColWidth="10" defaultColWidth="9.1640625" defaultRowHeight="16" x14ac:dyDescent="0.2"/>
  <cols>
    <col min="1" max="1" width="9.1640625" style="37"/>
    <col min="2" max="2" width="10.6640625" style="37" bestFit="1" customWidth="1"/>
    <col min="3" max="3" width="9.1640625" style="37"/>
    <col min="4" max="4" width="12.6640625" style="37" customWidth="1"/>
    <col min="5" max="5" width="23.6640625" style="36" customWidth="1"/>
    <col min="6" max="6" width="19.5" style="36" customWidth="1"/>
    <col min="7" max="7" width="25.6640625" style="36" customWidth="1"/>
    <col min="8" max="8" width="11.1640625" style="36" customWidth="1"/>
    <col min="9" max="9" width="10.6640625" style="36" customWidth="1"/>
    <col min="10" max="10" width="27.5" style="36" customWidth="1"/>
    <col min="11" max="11" width="12.5" style="36" customWidth="1"/>
    <col min="12" max="12" width="25.33203125" style="36" customWidth="1"/>
    <col min="13" max="13" width="17.83203125" style="36" customWidth="1"/>
    <col min="14" max="14" width="16.6640625" style="36" customWidth="1"/>
    <col min="15" max="15" width="28.5" style="36" customWidth="1"/>
    <col min="16" max="16" width="21" style="36" customWidth="1"/>
    <col min="17" max="17" width="13.33203125" style="36" customWidth="1"/>
    <col min="18" max="18" width="20.1640625" style="36" customWidth="1"/>
    <col min="19" max="19" width="13.5" style="36" customWidth="1"/>
    <col min="20" max="20" width="14.1640625" style="36" customWidth="1"/>
    <col min="21" max="21" width="14.83203125" style="36" customWidth="1"/>
    <col min="22" max="22" width="11.33203125" style="41" customWidth="1"/>
    <col min="23" max="23" width="13.5" style="36" customWidth="1"/>
    <col min="24" max="25" width="10.5" style="36" customWidth="1"/>
    <col min="26" max="26" width="9.1640625" style="36" customWidth="1"/>
    <col min="27" max="27" width="7.6640625" style="36" customWidth="1"/>
    <col min="28" max="28" width="14.5" style="36" customWidth="1"/>
    <col min="29" max="29" width="14.83203125" style="36" customWidth="1"/>
    <col min="30" max="30" width="18.83203125" style="36" customWidth="1"/>
    <col min="31" max="31" width="11.33203125" style="41" customWidth="1"/>
    <col min="32" max="32" width="13.5" style="36" customWidth="1"/>
    <col min="33" max="33" width="11.6640625" style="36" customWidth="1"/>
    <col min="34" max="34" width="8.83203125" style="36" customWidth="1"/>
    <col min="35" max="35" width="7.6640625" style="36" customWidth="1"/>
    <col min="36" max="36" width="13.33203125" style="36" customWidth="1"/>
    <col min="37" max="37" width="20.6640625" style="36" customWidth="1"/>
    <col min="38" max="38" width="18.1640625" style="36" customWidth="1"/>
    <col min="39" max="39" width="16" style="36" customWidth="1"/>
    <col min="40" max="40" width="14.83203125" style="36" customWidth="1"/>
    <col min="41" max="41" width="14.6640625" style="36" customWidth="1"/>
    <col min="42" max="42" width="16.1640625" style="36" customWidth="1"/>
    <col min="43" max="43" width="15.5" style="36" customWidth="1"/>
    <col min="44" max="45" width="19.5" style="36" customWidth="1"/>
    <col min="46" max="46" width="17.33203125" style="36" customWidth="1"/>
    <col min="47" max="47" width="15.1640625" style="36" customWidth="1"/>
    <col min="48" max="48" width="11.6640625" style="36" customWidth="1"/>
    <col min="49" max="49" width="13.1640625" style="36" customWidth="1"/>
    <col min="50" max="50" width="13.5" style="36" customWidth="1"/>
    <col min="51" max="51" width="13" style="36" customWidth="1"/>
    <col min="52" max="52" width="17.5" style="36" customWidth="1"/>
    <col min="53" max="53" width="18.33203125" style="36" customWidth="1"/>
    <col min="54" max="54" width="18.6640625" style="36" customWidth="1"/>
    <col min="55" max="55" width="17.83203125" style="36" customWidth="1"/>
    <col min="56" max="56" width="16.83203125" style="36" customWidth="1"/>
    <col min="57" max="57" width="17.1640625" style="36" customWidth="1"/>
    <col min="58" max="58" width="18" style="36" customWidth="1"/>
    <col min="59" max="59" width="17.5" style="36" customWidth="1"/>
    <col min="60" max="60" width="27.1640625" style="36" customWidth="1"/>
    <col min="61" max="61" width="13.6640625" style="37" customWidth="1"/>
    <col min="62" max="62" width="14.6640625" style="37" customWidth="1"/>
    <col min="63" max="63" width="14.1640625" style="37" customWidth="1"/>
    <col min="64" max="64" width="15.5" style="37" customWidth="1"/>
    <col min="65" max="65" width="17.6640625" style="37" customWidth="1"/>
    <col min="66" max="68" width="15.6640625" style="37" customWidth="1"/>
    <col min="69" max="69" width="26.1640625" style="1" customWidth="1"/>
    <col min="70" max="70" width="8.83203125" style="1" customWidth="1"/>
    <col min="71" max="71" width="18" style="1" customWidth="1"/>
    <col min="72" max="72" width="21.33203125" style="1" customWidth="1"/>
    <col min="73" max="73" width="28.1640625" style="1" customWidth="1"/>
    <col min="74" max="74" width="11.5" style="1" customWidth="1"/>
    <col min="75" max="75" width="36.6640625" style="1" customWidth="1"/>
    <col min="76" max="85" width="11.5" style="37" customWidth="1"/>
    <col min="86" max="86" width="2.5" style="37" customWidth="1"/>
    <col min="87" max="87" width="18.6640625" style="37" customWidth="1"/>
    <col min="88" max="88" width="13.5" style="37" customWidth="1"/>
    <col min="89" max="89" width="15.5" style="37" customWidth="1"/>
    <col min="90" max="90" width="10" style="37" customWidth="1"/>
    <col min="91" max="91" width="11.5" style="37" customWidth="1"/>
    <col min="92" max="92" width="13.33203125" style="37" customWidth="1"/>
    <col min="93" max="93" width="21.5" style="37" customWidth="1"/>
    <col min="94" max="94" width="17.5" style="37" customWidth="1"/>
    <col min="95" max="95" width="18" style="37" customWidth="1"/>
    <col min="96" max="96" width="13.1640625" style="37" customWidth="1"/>
    <col min="97" max="97" width="11.1640625" style="37" customWidth="1"/>
    <col min="98" max="98" width="11.5" style="37" customWidth="1"/>
    <col min="99" max="99" width="12.83203125" style="37" customWidth="1"/>
    <col min="100" max="100" width="13.33203125" style="37" customWidth="1"/>
    <col min="101" max="101" width="11.5" style="37" customWidth="1"/>
    <col min="102" max="102" width="13.6640625" style="37" customWidth="1"/>
    <col min="103" max="103" width="2.5" style="37" customWidth="1"/>
    <col min="104" max="104" width="9.1640625" style="37"/>
    <col min="105" max="105" width="11.5" style="37" customWidth="1"/>
    <col min="106" max="106" width="2.5" style="37" customWidth="1"/>
    <col min="107" max="107" width="16.1640625" style="37" customWidth="1"/>
    <col min="108" max="108" width="17.33203125" style="37" customWidth="1"/>
    <col min="109" max="109" width="2.83203125" style="37" customWidth="1"/>
    <col min="110" max="110" width="17.33203125" style="37" customWidth="1"/>
    <col min="111" max="111" width="8.5" style="37" customWidth="1"/>
    <col min="112" max="112" width="12.5" style="37" customWidth="1"/>
    <col min="113" max="113" width="12.6640625" style="37" customWidth="1"/>
    <col min="114" max="114" width="11.6640625" style="37" customWidth="1"/>
    <col min="115" max="115" width="1.6640625" style="37" customWidth="1"/>
    <col min="116" max="116" width="14.5" style="37" customWidth="1"/>
    <col min="117" max="117" width="5.83203125" style="37" customWidth="1"/>
    <col min="118" max="118" width="14.83203125" style="37" customWidth="1"/>
    <col min="119" max="121" width="14.5" style="37" customWidth="1"/>
    <col min="122" max="16384" width="9.1640625" style="37"/>
  </cols>
  <sheetData>
    <row r="1" spans="1:75" s="1" customFormat="1" ht="47" customHeight="1" thickBot="1" x14ac:dyDescent="0.25">
      <c r="A1" s="292"/>
      <c r="B1" s="293" t="s">
        <v>0</v>
      </c>
      <c r="C1" s="294" t="s">
        <v>1</v>
      </c>
      <c r="D1" s="295" t="s">
        <v>326</v>
      </c>
      <c r="E1" s="296" t="s">
        <v>2</v>
      </c>
      <c r="F1" s="297" t="s">
        <v>3</v>
      </c>
      <c r="G1" s="298" t="s">
        <v>4</v>
      </c>
      <c r="H1" s="299" t="s">
        <v>5</v>
      </c>
      <c r="I1" s="300" t="s">
        <v>6</v>
      </c>
      <c r="J1" s="296" t="s">
        <v>7</v>
      </c>
      <c r="K1" s="301" t="s">
        <v>8</v>
      </c>
      <c r="L1" s="301" t="s">
        <v>9</v>
      </c>
      <c r="M1" s="297" t="s">
        <v>10</v>
      </c>
      <c r="N1" s="300" t="s">
        <v>11</v>
      </c>
      <c r="O1" s="301" t="s">
        <v>12</v>
      </c>
      <c r="P1" s="301" t="s">
        <v>13</v>
      </c>
      <c r="Q1" s="301" t="s">
        <v>14</v>
      </c>
      <c r="R1" s="301" t="s">
        <v>15</v>
      </c>
      <c r="S1" s="298" t="s">
        <v>16</v>
      </c>
      <c r="T1" s="298" t="s">
        <v>17</v>
      </c>
      <c r="U1" s="302" t="s">
        <v>18</v>
      </c>
      <c r="V1" s="100" t="s">
        <v>19</v>
      </c>
      <c r="W1" s="303" t="s">
        <v>20</v>
      </c>
      <c r="X1" s="301" t="s">
        <v>21</v>
      </c>
      <c r="Y1" s="301" t="s">
        <v>22</v>
      </c>
      <c r="Z1" s="301" t="s">
        <v>23</v>
      </c>
      <c r="AA1" s="304" t="s">
        <v>24</v>
      </c>
      <c r="AB1" s="305" t="s">
        <v>25</v>
      </c>
      <c r="AC1" s="301" t="s">
        <v>26</v>
      </c>
      <c r="AD1" s="301" t="s">
        <v>27</v>
      </c>
      <c r="AE1" s="100" t="s">
        <v>341</v>
      </c>
      <c r="AF1" s="301" t="s">
        <v>28</v>
      </c>
      <c r="AG1" s="301" t="s">
        <v>29</v>
      </c>
      <c r="AH1" s="301" t="s">
        <v>30</v>
      </c>
      <c r="AI1" s="301" t="s">
        <v>340</v>
      </c>
      <c r="AJ1" s="301" t="s">
        <v>31</v>
      </c>
      <c r="AK1" s="306" t="s">
        <v>32</v>
      </c>
      <c r="AL1" s="305" t="s">
        <v>33</v>
      </c>
      <c r="AM1" s="307" t="s">
        <v>34</v>
      </c>
      <c r="AN1" s="307" t="s">
        <v>35</v>
      </c>
      <c r="AO1" s="307" t="s">
        <v>36</v>
      </c>
      <c r="AP1" s="307" t="s">
        <v>37</v>
      </c>
      <c r="AQ1" s="307" t="s">
        <v>38</v>
      </c>
      <c r="AR1" s="307" t="s">
        <v>39</v>
      </c>
      <c r="AS1" s="307" t="s">
        <v>40</v>
      </c>
      <c r="AT1" s="307" t="s">
        <v>41</v>
      </c>
      <c r="AU1" s="307" t="s">
        <v>42</v>
      </c>
      <c r="AV1" s="307" t="s">
        <v>43</v>
      </c>
      <c r="AW1" s="307" t="s">
        <v>44</v>
      </c>
      <c r="AX1" s="307" t="s">
        <v>45</v>
      </c>
      <c r="AY1" s="308" t="s">
        <v>46</v>
      </c>
      <c r="AZ1" s="309" t="s">
        <v>47</v>
      </c>
      <c r="BA1" s="309" t="s">
        <v>48</v>
      </c>
      <c r="BB1" s="309" t="s">
        <v>49</v>
      </c>
      <c r="BC1" s="309" t="s">
        <v>50</v>
      </c>
      <c r="BD1" s="310" t="s">
        <v>51</v>
      </c>
      <c r="BE1" s="311" t="s">
        <v>52</v>
      </c>
      <c r="BF1" s="312" t="s">
        <v>53</v>
      </c>
      <c r="BG1" s="309" t="s">
        <v>54</v>
      </c>
      <c r="BH1" s="313"/>
    </row>
    <row r="2" spans="1:75" ht="17" thickBot="1" x14ac:dyDescent="0.25">
      <c r="A2" s="314">
        <v>1</v>
      </c>
      <c r="B2" s="315">
        <v>2</v>
      </c>
      <c r="C2" s="316">
        <v>1</v>
      </c>
      <c r="D2" s="317">
        <v>1</v>
      </c>
      <c r="E2" s="318" t="s">
        <v>327</v>
      </c>
      <c r="F2" s="319" t="s">
        <v>328</v>
      </c>
      <c r="G2" s="319" t="s">
        <v>329</v>
      </c>
      <c r="H2" s="319" t="s">
        <v>71</v>
      </c>
      <c r="I2" s="320">
        <v>96</v>
      </c>
      <c r="J2" s="319" t="s">
        <v>85</v>
      </c>
      <c r="K2" s="319" t="s">
        <v>66</v>
      </c>
      <c r="L2" s="319" t="s">
        <v>58</v>
      </c>
      <c r="M2" s="321">
        <v>4079295277</v>
      </c>
      <c r="N2" s="322">
        <v>32725</v>
      </c>
      <c r="O2" s="319" t="s">
        <v>0</v>
      </c>
      <c r="P2" s="319" t="s">
        <v>59</v>
      </c>
      <c r="Q2" s="323">
        <v>39032</v>
      </c>
      <c r="R2" s="324" t="s">
        <v>60</v>
      </c>
      <c r="S2" s="319">
        <v>119</v>
      </c>
      <c r="T2" s="319">
        <v>79</v>
      </c>
      <c r="U2" s="319">
        <v>199</v>
      </c>
      <c r="V2" s="319" t="s">
        <v>94</v>
      </c>
      <c r="W2" s="319">
        <v>99</v>
      </c>
      <c r="X2" s="320">
        <v>48</v>
      </c>
      <c r="Y2" s="319">
        <v>75</v>
      </c>
      <c r="Z2" s="325">
        <f t="shared" ref="Z2:Z11" si="0">IF(Y2&gt;0,Y2*703/X2^2,0)</f>
        <v>22.884114583333332</v>
      </c>
      <c r="AA2" s="326">
        <v>5.6</v>
      </c>
      <c r="AB2" s="327">
        <v>119</v>
      </c>
      <c r="AC2" s="328">
        <v>79</v>
      </c>
      <c r="AD2" s="328">
        <v>199</v>
      </c>
      <c r="AE2" s="329" t="str">
        <f t="shared" ref="AE2:AE11" si="1">V2</f>
        <v>YES</v>
      </c>
      <c r="AF2" s="328">
        <v>99</v>
      </c>
      <c r="AG2" s="328">
        <v>75</v>
      </c>
      <c r="AH2" s="330">
        <f>IF(AG2&gt;0,AG2*703/X2^2,0)</f>
        <v>22.884114583333332</v>
      </c>
      <c r="AI2" s="330">
        <v>5.6</v>
      </c>
      <c r="AJ2" s="331"/>
      <c r="AK2" s="320" t="s">
        <v>62</v>
      </c>
      <c r="AL2" s="320" t="str">
        <f t="shared" ref="AL2:AL4" si="2">E2</f>
        <v>MM1106100128</v>
      </c>
      <c r="AM2" s="320" t="s">
        <v>63</v>
      </c>
      <c r="AN2" s="320" t="s">
        <v>63</v>
      </c>
      <c r="AO2" s="320" t="s">
        <v>63</v>
      </c>
      <c r="AP2" s="320"/>
      <c r="AQ2" s="320" t="s">
        <v>63</v>
      </c>
      <c r="AR2" s="320" t="s">
        <v>63</v>
      </c>
      <c r="AS2" s="320"/>
      <c r="AT2" s="320"/>
      <c r="AU2" s="320"/>
      <c r="AV2" s="320"/>
      <c r="AW2" s="320"/>
      <c r="AX2" s="320"/>
      <c r="AY2" s="320"/>
      <c r="AZ2" s="320">
        <f>IF(AND(OR($S2&gt;=1,$AB2&gt;=1)),$AB2-$S2,0)</f>
        <v>0</v>
      </c>
      <c r="BA2" s="320">
        <f>IF(AND(OR($T2&gt;=1,$AC2&gt;=1)),$AC2-$T2,0)</f>
        <v>0</v>
      </c>
      <c r="BB2" s="320">
        <f>IF(AND(OR($U2&gt;=1,$AD2&gt;=1)),$AD2-$U2,0)</f>
        <v>0</v>
      </c>
      <c r="BC2" s="320">
        <f>IF(AND(OR($W2&gt;=1,$AF2&gt;=1)),$AF2-$W2,0)</f>
        <v>0</v>
      </c>
      <c r="BD2" s="320">
        <f>IF(Z2&gt;=1,AG2-Y2,0)</f>
        <v>0</v>
      </c>
      <c r="BE2" s="324">
        <f>IF($BD2=0,0,$BD2/$Y2)</f>
        <v>0</v>
      </c>
      <c r="BF2" s="363">
        <f>IF($Z2=$AH2,0,$AH2-$Z2)</f>
        <v>0</v>
      </c>
      <c r="BG2" s="363">
        <f>IF($AI2=$AA2,0,$AI2-$AA2)</f>
        <v>0</v>
      </c>
      <c r="BH2" s="332" t="s">
        <v>64</v>
      </c>
      <c r="BQ2" s="37"/>
      <c r="BR2" s="37"/>
      <c r="BS2" s="37"/>
      <c r="BT2" s="37"/>
      <c r="BU2" s="37"/>
      <c r="BV2" s="37"/>
      <c r="BW2" s="37"/>
    </row>
    <row r="3" spans="1:75" x14ac:dyDescent="0.2">
      <c r="A3" s="333">
        <v>2</v>
      </c>
      <c r="B3" s="289">
        <v>1</v>
      </c>
      <c r="C3" s="290"/>
      <c r="D3" s="290"/>
      <c r="E3" s="291" t="s">
        <v>330</v>
      </c>
      <c r="F3" s="334" t="s">
        <v>331</v>
      </c>
      <c r="G3" s="334" t="s">
        <v>329</v>
      </c>
      <c r="H3" s="335" t="s">
        <v>55</v>
      </c>
      <c r="I3" s="336">
        <v>96</v>
      </c>
      <c r="J3" s="334" t="s">
        <v>56</v>
      </c>
      <c r="K3" s="334" t="s">
        <v>57</v>
      </c>
      <c r="L3" s="334" t="s">
        <v>70</v>
      </c>
      <c r="M3" s="337">
        <v>4079295277</v>
      </c>
      <c r="N3" s="338">
        <v>32738</v>
      </c>
      <c r="O3" s="334" t="s">
        <v>75</v>
      </c>
      <c r="P3" s="334" t="s">
        <v>74</v>
      </c>
      <c r="Q3" s="339">
        <v>39063</v>
      </c>
      <c r="R3" s="340" t="s">
        <v>69</v>
      </c>
      <c r="S3" s="334">
        <v>140</v>
      </c>
      <c r="T3" s="334">
        <v>90</v>
      </c>
      <c r="U3" s="334">
        <v>201</v>
      </c>
      <c r="V3" s="334" t="s">
        <v>73</v>
      </c>
      <c r="W3" s="334">
        <v>200</v>
      </c>
      <c r="X3" s="341">
        <v>46</v>
      </c>
      <c r="Y3" s="334">
        <v>80</v>
      </c>
      <c r="Z3" s="325">
        <f t="shared" si="0"/>
        <v>26.578449905482042</v>
      </c>
      <c r="AA3" s="342">
        <v>6.5</v>
      </c>
      <c r="AB3" s="327">
        <v>138</v>
      </c>
      <c r="AC3" s="328">
        <v>93</v>
      </c>
      <c r="AD3" s="328">
        <v>205</v>
      </c>
      <c r="AE3" s="329" t="str">
        <f t="shared" si="1"/>
        <v>NO</v>
      </c>
      <c r="AF3" s="328">
        <v>203</v>
      </c>
      <c r="AG3" s="328">
        <v>86</v>
      </c>
      <c r="AH3" s="330">
        <f t="shared" ref="AH3:AH11" si="3">IF(AG3&gt;0,AG3*703/X3^2,0)</f>
        <v>28.571833648393195</v>
      </c>
      <c r="AI3" s="330">
        <v>6.6</v>
      </c>
      <c r="AJ3" s="343">
        <v>45901</v>
      </c>
      <c r="AK3" s="341" t="s">
        <v>62</v>
      </c>
      <c r="AL3" s="320" t="str">
        <f t="shared" si="2"/>
        <v>MM1206111828</v>
      </c>
      <c r="AM3" s="341" t="s">
        <v>63</v>
      </c>
      <c r="AN3" s="341" t="s">
        <v>63</v>
      </c>
      <c r="AO3" s="341" t="s">
        <v>63</v>
      </c>
      <c r="AP3" s="341" t="s">
        <v>63</v>
      </c>
      <c r="AQ3" s="341"/>
      <c r="AR3" s="341"/>
      <c r="AS3" s="341" t="s">
        <v>63</v>
      </c>
      <c r="AT3" s="341"/>
      <c r="AU3" s="341"/>
      <c r="AV3" s="341"/>
      <c r="AW3" s="341"/>
      <c r="AX3" s="341"/>
      <c r="AY3" s="341"/>
      <c r="AZ3" s="341">
        <f t="shared" ref="AZ3:AZ4" si="4">IF(AND(OR($S3&gt;=130,$AB3&gt;=130)),$AB3-$S3,0)</f>
        <v>-2</v>
      </c>
      <c r="BA3" s="341">
        <f t="shared" ref="BA3:BA4" si="5">IF(AND(OR($T3&gt;=90,$AC3&gt;=90)),$AC3-$T3,0)</f>
        <v>3</v>
      </c>
      <c r="BB3" s="341">
        <f t="shared" ref="BB3:BB4" si="6">IF(AND(OR($U3&gt;=200,$AD3&gt;=200)),$AD3-$U3,0)</f>
        <v>4</v>
      </c>
      <c r="BC3" s="341">
        <f t="shared" ref="BC3:BC4" si="7">IF(AND(OR($W3&gt;=140,$AF3&gt;=140)),$AF3-$W3,0)</f>
        <v>3</v>
      </c>
      <c r="BD3" s="341">
        <f t="shared" ref="BD3:BD4" si="8">IF(Z3&gt;=25,AG3-Y3,0)</f>
        <v>6</v>
      </c>
      <c r="BE3" s="340">
        <f t="shared" ref="BE3:BE11" si="9">IF($BD3=0,0,$BD3/$Y3)</f>
        <v>7.4999999999999997E-2</v>
      </c>
      <c r="BF3" s="364">
        <f t="shared" ref="BF3:BF11" si="10">IF($Z3=$AH3,0,$AH3-$Z3)</f>
        <v>1.9933837429111527</v>
      </c>
      <c r="BG3" s="364">
        <f t="shared" ref="BG3:BG11" si="11">IF($AI3=$AA3,0,$AI3-$AA3)</f>
        <v>9.9999999999999645E-2</v>
      </c>
      <c r="BH3" s="344" t="s">
        <v>67</v>
      </c>
      <c r="BQ3" s="37"/>
      <c r="BR3" s="37"/>
      <c r="BS3" s="37"/>
      <c r="BT3" s="37"/>
      <c r="BU3" s="37"/>
      <c r="BV3" s="37"/>
      <c r="BW3" s="37"/>
    </row>
    <row r="4" spans="1:75" x14ac:dyDescent="0.2">
      <c r="A4" s="345">
        <v>3</v>
      </c>
      <c r="B4" s="315"/>
      <c r="C4" s="316">
        <v>1</v>
      </c>
      <c r="D4" s="316"/>
      <c r="E4" s="318" t="s">
        <v>334</v>
      </c>
      <c r="F4" s="319" t="s">
        <v>332</v>
      </c>
      <c r="G4" s="319" t="s">
        <v>333</v>
      </c>
      <c r="H4" s="319" t="s">
        <v>71</v>
      </c>
      <c r="I4" s="320">
        <v>90</v>
      </c>
      <c r="J4" s="319" t="s">
        <v>87</v>
      </c>
      <c r="K4" s="319" t="s">
        <v>85</v>
      </c>
      <c r="L4" s="319" t="s">
        <v>89</v>
      </c>
      <c r="M4" s="321">
        <v>4079295277</v>
      </c>
      <c r="N4" s="322">
        <v>32724</v>
      </c>
      <c r="O4" s="319" t="s">
        <v>77</v>
      </c>
      <c r="P4" s="319" t="s">
        <v>72</v>
      </c>
      <c r="Q4" s="323">
        <v>45548</v>
      </c>
      <c r="R4" s="324" t="s">
        <v>69</v>
      </c>
      <c r="S4" s="319">
        <v>180</v>
      </c>
      <c r="T4" s="319">
        <v>120</v>
      </c>
      <c r="U4" s="319" t="s">
        <v>335</v>
      </c>
      <c r="V4" s="319" t="s">
        <v>94</v>
      </c>
      <c r="W4" s="319">
        <v>100</v>
      </c>
      <c r="X4" s="320">
        <v>50</v>
      </c>
      <c r="Y4" s="319">
        <v>110</v>
      </c>
      <c r="Z4" s="325">
        <f t="shared" si="0"/>
        <v>30.931999999999999</v>
      </c>
      <c r="AA4" s="326">
        <v>5.5</v>
      </c>
      <c r="AB4" s="327">
        <f t="shared" ref="AB4:AB11" si="12">S4</f>
        <v>180</v>
      </c>
      <c r="AC4" s="328">
        <f t="shared" ref="AC4:AC11" si="13">T4</f>
        <v>120</v>
      </c>
      <c r="AD4" s="328" t="str">
        <f t="shared" ref="AD4:AD11" si="14">U4</f>
        <v>low</v>
      </c>
      <c r="AE4" s="329" t="str">
        <f t="shared" si="1"/>
        <v>YES</v>
      </c>
      <c r="AF4" s="328">
        <f t="shared" ref="AF4:AF11" si="15">W4</f>
        <v>100</v>
      </c>
      <c r="AG4" s="328">
        <f t="shared" ref="AG4:AG11" si="16">Y4</f>
        <v>110</v>
      </c>
      <c r="AH4" s="330">
        <f t="shared" si="3"/>
        <v>30.931999999999999</v>
      </c>
      <c r="AI4" s="330">
        <f t="shared" ref="AI4:AI11" si="17">AA4</f>
        <v>5.5</v>
      </c>
      <c r="AJ4" s="331">
        <v>45904</v>
      </c>
      <c r="AK4" s="320"/>
      <c r="AL4" s="320" t="str">
        <f t="shared" si="2"/>
        <v>DD0107060934</v>
      </c>
      <c r="AM4" s="320" t="s">
        <v>63</v>
      </c>
      <c r="AN4" s="320" t="s">
        <v>63</v>
      </c>
      <c r="AO4" s="320" t="s">
        <v>63</v>
      </c>
      <c r="AP4" s="320"/>
      <c r="AQ4" s="320"/>
      <c r="AR4" s="320"/>
      <c r="AS4" s="320"/>
      <c r="AT4" s="320" t="s">
        <v>63</v>
      </c>
      <c r="AU4" s="320"/>
      <c r="AV4" s="320"/>
      <c r="AW4" s="320"/>
      <c r="AX4" s="320" t="s">
        <v>63</v>
      </c>
      <c r="AY4" s="320" t="s">
        <v>63</v>
      </c>
      <c r="AZ4" s="320">
        <f t="shared" si="4"/>
        <v>0</v>
      </c>
      <c r="BA4" s="320">
        <f t="shared" si="5"/>
        <v>0</v>
      </c>
      <c r="BB4" s="320" t="e">
        <f t="shared" si="6"/>
        <v>#VALUE!</v>
      </c>
      <c r="BC4" s="320">
        <f t="shared" si="7"/>
        <v>0</v>
      </c>
      <c r="BD4" s="320">
        <f t="shared" si="8"/>
        <v>0</v>
      </c>
      <c r="BE4" s="324">
        <f t="shared" si="9"/>
        <v>0</v>
      </c>
      <c r="BF4" s="363">
        <f t="shared" si="10"/>
        <v>0</v>
      </c>
      <c r="BG4" s="363">
        <f t="shared" si="11"/>
        <v>0</v>
      </c>
      <c r="BH4" s="344" t="s">
        <v>68</v>
      </c>
      <c r="BQ4" s="37"/>
      <c r="BR4" s="37"/>
      <c r="BS4" s="37"/>
      <c r="BT4" s="37"/>
      <c r="BU4" s="37"/>
      <c r="BV4" s="37"/>
      <c r="BW4" s="37"/>
    </row>
    <row r="5" spans="1:75" x14ac:dyDescent="0.2">
      <c r="A5" s="345">
        <v>4</v>
      </c>
      <c r="B5" s="289"/>
      <c r="C5" s="290"/>
      <c r="D5" s="290">
        <v>1</v>
      </c>
      <c r="E5" s="291" t="s">
        <v>336</v>
      </c>
      <c r="F5" s="334" t="s">
        <v>337</v>
      </c>
      <c r="G5" s="334" t="s">
        <v>338</v>
      </c>
      <c r="H5" s="335" t="s">
        <v>71</v>
      </c>
      <c r="I5" s="336">
        <v>94</v>
      </c>
      <c r="J5" s="334" t="s">
        <v>86</v>
      </c>
      <c r="K5" s="334" t="s">
        <v>88</v>
      </c>
      <c r="L5" s="334" t="s">
        <v>92</v>
      </c>
      <c r="M5" s="337">
        <v>4079295277</v>
      </c>
      <c r="N5" s="338">
        <v>32720</v>
      </c>
      <c r="O5" s="334" t="s">
        <v>76</v>
      </c>
      <c r="P5" s="334" t="s">
        <v>107</v>
      </c>
      <c r="Q5" s="339">
        <v>39114</v>
      </c>
      <c r="R5" s="340" t="s">
        <v>60</v>
      </c>
      <c r="S5" s="334">
        <v>130</v>
      </c>
      <c r="T5" s="334">
        <v>85</v>
      </c>
      <c r="U5" s="334">
        <v>180</v>
      </c>
      <c r="V5" s="334" t="s">
        <v>73</v>
      </c>
      <c r="W5" s="334">
        <v>141</v>
      </c>
      <c r="X5" s="341">
        <v>36</v>
      </c>
      <c r="Y5" s="334">
        <v>75</v>
      </c>
      <c r="Z5" s="325">
        <f t="shared" si="0"/>
        <v>40.682870370370374</v>
      </c>
      <c r="AA5" s="342">
        <v>7</v>
      </c>
      <c r="AB5" s="327">
        <v>120</v>
      </c>
      <c r="AC5" s="328">
        <v>75</v>
      </c>
      <c r="AD5" s="328">
        <v>170</v>
      </c>
      <c r="AE5" s="329" t="str">
        <f t="shared" si="1"/>
        <v>NO</v>
      </c>
      <c r="AF5" s="328">
        <v>131</v>
      </c>
      <c r="AG5" s="328">
        <v>65</v>
      </c>
      <c r="AH5" s="330">
        <f t="shared" si="3"/>
        <v>35.258487654320987</v>
      </c>
      <c r="AI5" s="330">
        <v>6</v>
      </c>
      <c r="AJ5" s="343">
        <v>45911</v>
      </c>
      <c r="AK5" s="341" t="s">
        <v>62</v>
      </c>
      <c r="AL5" s="320" t="str">
        <f t="shared" ref="AL5:AL11" si="18">E5</f>
        <v>PD0207090530</v>
      </c>
      <c r="AM5" s="341" t="s">
        <v>63</v>
      </c>
      <c r="AN5" s="341" t="s">
        <v>63</v>
      </c>
      <c r="AO5" s="341" t="s">
        <v>63</v>
      </c>
      <c r="AP5" s="341"/>
      <c r="AQ5" s="341"/>
      <c r="AR5" s="341"/>
      <c r="AS5" s="341"/>
      <c r="AT5" s="341"/>
      <c r="AU5" s="341" t="s">
        <v>63</v>
      </c>
      <c r="AV5" s="341"/>
      <c r="AW5" s="341" t="s">
        <v>63</v>
      </c>
      <c r="AX5" s="341"/>
      <c r="AY5" s="341"/>
      <c r="AZ5" s="341">
        <f t="shared" ref="AZ5:AZ11" si="19">IF(AND(OR($S5&gt;=1,$AB5&gt;=1)),$AB5-$S5,0)</f>
        <v>-10</v>
      </c>
      <c r="BA5" s="341">
        <f t="shared" ref="BA5:BA11" si="20">IF(AND(OR($T5&gt;=1,$AC5&gt;=1)),$AC5-$T5,0)</f>
        <v>-10</v>
      </c>
      <c r="BB5" s="341">
        <f t="shared" ref="BB5:BB11" si="21">IF(AND(OR($U5&gt;=1,$AD5&gt;=1)),$AD5-$U5,0)</f>
        <v>-10</v>
      </c>
      <c r="BC5" s="341">
        <f t="shared" ref="BC5:BC11" si="22">IF(AND(OR($W5&gt;=1,$AF5&gt;=1)),$AF5-$W5,0)</f>
        <v>-10</v>
      </c>
      <c r="BD5" s="341">
        <f t="shared" ref="BD5:BD11" si="23">IF(Z5&gt;=1,AG5-Y5,0)</f>
        <v>-10</v>
      </c>
      <c r="BE5" s="365">
        <f t="shared" si="9"/>
        <v>-0.13333333333333333</v>
      </c>
      <c r="BF5" s="341">
        <f t="shared" si="10"/>
        <v>-5.4243827160493865</v>
      </c>
      <c r="BG5" s="341">
        <f t="shared" si="11"/>
        <v>-1</v>
      </c>
      <c r="BH5" s="344" t="s">
        <v>60</v>
      </c>
      <c r="BQ5" s="37"/>
      <c r="BR5" s="37"/>
      <c r="BS5" s="37"/>
      <c r="BT5" s="37"/>
      <c r="BU5" s="37"/>
      <c r="BV5" s="37"/>
      <c r="BW5" s="37"/>
    </row>
    <row r="6" spans="1:75" x14ac:dyDescent="0.2">
      <c r="A6" s="333">
        <v>5</v>
      </c>
      <c r="B6" s="315"/>
      <c r="C6" s="316"/>
      <c r="D6" s="316"/>
      <c r="E6" s="318"/>
      <c r="F6" s="319"/>
      <c r="G6" s="319"/>
      <c r="H6" s="319"/>
      <c r="I6" s="320"/>
      <c r="J6" s="319"/>
      <c r="K6" s="319"/>
      <c r="L6" s="319"/>
      <c r="M6" s="321"/>
      <c r="N6" s="322"/>
      <c r="O6" s="319"/>
      <c r="P6" s="319"/>
      <c r="Q6" s="323"/>
      <c r="R6" s="324"/>
      <c r="S6" s="319"/>
      <c r="T6" s="319"/>
      <c r="U6" s="319"/>
      <c r="V6" s="319"/>
      <c r="W6" s="319"/>
      <c r="X6" s="320"/>
      <c r="Y6" s="319"/>
      <c r="Z6" s="325">
        <f t="shared" si="0"/>
        <v>0</v>
      </c>
      <c r="AA6" s="326"/>
      <c r="AB6" s="327">
        <f t="shared" si="12"/>
        <v>0</v>
      </c>
      <c r="AC6" s="328">
        <f t="shared" si="13"/>
        <v>0</v>
      </c>
      <c r="AD6" s="328">
        <f t="shared" si="14"/>
        <v>0</v>
      </c>
      <c r="AE6" s="329">
        <f t="shared" si="1"/>
        <v>0</v>
      </c>
      <c r="AF6" s="328">
        <f t="shared" si="15"/>
        <v>0</v>
      </c>
      <c r="AG6" s="328">
        <f t="shared" si="16"/>
        <v>0</v>
      </c>
      <c r="AH6" s="330">
        <f t="shared" si="3"/>
        <v>0</v>
      </c>
      <c r="AI6" s="330">
        <f t="shared" si="17"/>
        <v>0</v>
      </c>
      <c r="AJ6" s="331"/>
      <c r="AK6" s="320"/>
      <c r="AL6" s="320">
        <f t="shared" si="18"/>
        <v>0</v>
      </c>
      <c r="AM6" s="320"/>
      <c r="AN6" s="320"/>
      <c r="AO6" s="320"/>
      <c r="AP6" s="320"/>
      <c r="AQ6" s="320"/>
      <c r="AR6" s="320"/>
      <c r="AS6" s="320"/>
      <c r="AT6" s="320"/>
      <c r="AU6" s="320"/>
      <c r="AV6" s="320"/>
      <c r="AW6" s="320"/>
      <c r="AX6" s="320"/>
      <c r="AY6" s="320"/>
      <c r="AZ6" s="320">
        <f t="shared" si="19"/>
        <v>0</v>
      </c>
      <c r="BA6" s="320">
        <f t="shared" si="20"/>
        <v>0</v>
      </c>
      <c r="BB6" s="320">
        <f t="shared" si="21"/>
        <v>0</v>
      </c>
      <c r="BC6" s="320">
        <f t="shared" si="22"/>
        <v>0</v>
      </c>
      <c r="BD6" s="320">
        <f t="shared" si="23"/>
        <v>0</v>
      </c>
      <c r="BE6" s="324">
        <f t="shared" si="9"/>
        <v>0</v>
      </c>
      <c r="BF6" s="320">
        <f t="shared" si="10"/>
        <v>0</v>
      </c>
      <c r="BG6" s="320">
        <f t="shared" si="11"/>
        <v>0</v>
      </c>
      <c r="BH6" s="344" t="s">
        <v>69</v>
      </c>
      <c r="BQ6" s="37"/>
      <c r="BR6" s="37"/>
      <c r="BS6" s="37"/>
      <c r="BT6" s="37"/>
      <c r="BU6" s="37"/>
      <c r="BV6" s="37"/>
      <c r="BW6" s="37"/>
    </row>
    <row r="7" spans="1:75" x14ac:dyDescent="0.2">
      <c r="A7" s="345">
        <v>6</v>
      </c>
      <c r="B7" s="289"/>
      <c r="C7" s="290"/>
      <c r="D7" s="290"/>
      <c r="E7" s="291"/>
      <c r="F7" s="334"/>
      <c r="G7" s="334"/>
      <c r="H7" s="335"/>
      <c r="I7" s="336"/>
      <c r="J7" s="334"/>
      <c r="K7" s="334"/>
      <c r="L7" s="334"/>
      <c r="M7" s="337"/>
      <c r="N7" s="338"/>
      <c r="O7" s="334"/>
      <c r="P7" s="334"/>
      <c r="Q7" s="339"/>
      <c r="R7" s="340"/>
      <c r="S7" s="334"/>
      <c r="T7" s="334"/>
      <c r="U7" s="334"/>
      <c r="V7" s="334"/>
      <c r="W7" s="334"/>
      <c r="X7" s="341"/>
      <c r="Y7" s="334"/>
      <c r="Z7" s="325">
        <f t="shared" si="0"/>
        <v>0</v>
      </c>
      <c r="AA7" s="342"/>
      <c r="AB7" s="327">
        <f t="shared" si="12"/>
        <v>0</v>
      </c>
      <c r="AC7" s="328">
        <f t="shared" si="13"/>
        <v>0</v>
      </c>
      <c r="AD7" s="328">
        <f t="shared" si="14"/>
        <v>0</v>
      </c>
      <c r="AE7" s="329">
        <f t="shared" si="1"/>
        <v>0</v>
      </c>
      <c r="AF7" s="328">
        <f t="shared" si="15"/>
        <v>0</v>
      </c>
      <c r="AG7" s="328">
        <f t="shared" si="16"/>
        <v>0</v>
      </c>
      <c r="AH7" s="330">
        <f t="shared" si="3"/>
        <v>0</v>
      </c>
      <c r="AI7" s="330">
        <f t="shared" si="17"/>
        <v>0</v>
      </c>
      <c r="AJ7" s="343"/>
      <c r="AK7" s="341"/>
      <c r="AL7" s="320">
        <f t="shared" si="18"/>
        <v>0</v>
      </c>
      <c r="AM7" s="341"/>
      <c r="AN7" s="341"/>
      <c r="AO7" s="341"/>
      <c r="AP7" s="341"/>
      <c r="AQ7" s="341"/>
      <c r="AR7" s="341"/>
      <c r="AS7" s="341"/>
      <c r="AT7" s="341"/>
      <c r="AU7" s="341"/>
      <c r="AV7" s="341"/>
      <c r="AW7" s="341"/>
      <c r="AX7" s="341"/>
      <c r="AY7" s="341"/>
      <c r="AZ7" s="341">
        <f t="shared" si="19"/>
        <v>0</v>
      </c>
      <c r="BA7" s="341">
        <f t="shared" si="20"/>
        <v>0</v>
      </c>
      <c r="BB7" s="341">
        <f t="shared" si="21"/>
        <v>0</v>
      </c>
      <c r="BC7" s="341">
        <f t="shared" si="22"/>
        <v>0</v>
      </c>
      <c r="BD7" s="341">
        <f t="shared" si="23"/>
        <v>0</v>
      </c>
      <c r="BE7" s="365">
        <f t="shared" si="9"/>
        <v>0</v>
      </c>
      <c r="BF7" s="341">
        <f t="shared" si="10"/>
        <v>0</v>
      </c>
      <c r="BG7" s="341">
        <f t="shared" si="11"/>
        <v>0</v>
      </c>
      <c r="BH7" s="344" t="s">
        <v>71</v>
      </c>
      <c r="BQ7" s="37"/>
      <c r="BR7" s="37"/>
      <c r="BS7" s="37"/>
      <c r="BT7" s="37"/>
      <c r="BU7" s="37"/>
      <c r="BV7" s="37"/>
      <c r="BW7" s="37"/>
    </row>
    <row r="8" spans="1:75" x14ac:dyDescent="0.2">
      <c r="A8" s="345">
        <v>7</v>
      </c>
      <c r="B8" s="315"/>
      <c r="C8" s="316"/>
      <c r="D8" s="316"/>
      <c r="E8" s="318"/>
      <c r="F8" s="319"/>
      <c r="G8" s="319"/>
      <c r="H8" s="319"/>
      <c r="I8" s="320"/>
      <c r="J8" s="319"/>
      <c r="K8" s="319"/>
      <c r="L8" s="319"/>
      <c r="M8" s="321"/>
      <c r="N8" s="322"/>
      <c r="O8" s="319"/>
      <c r="P8" s="319"/>
      <c r="Q8" s="323"/>
      <c r="R8" s="324"/>
      <c r="S8" s="319"/>
      <c r="T8" s="319"/>
      <c r="U8" s="319"/>
      <c r="V8" s="319"/>
      <c r="W8" s="319"/>
      <c r="X8" s="320"/>
      <c r="Y8" s="319"/>
      <c r="Z8" s="325">
        <f t="shared" si="0"/>
        <v>0</v>
      </c>
      <c r="AA8" s="326"/>
      <c r="AB8" s="327">
        <f t="shared" si="12"/>
        <v>0</v>
      </c>
      <c r="AC8" s="328">
        <f t="shared" si="13"/>
        <v>0</v>
      </c>
      <c r="AD8" s="328">
        <f t="shared" si="14"/>
        <v>0</v>
      </c>
      <c r="AE8" s="329">
        <f t="shared" si="1"/>
        <v>0</v>
      </c>
      <c r="AF8" s="328">
        <f t="shared" si="15"/>
        <v>0</v>
      </c>
      <c r="AG8" s="328">
        <f t="shared" si="16"/>
        <v>0</v>
      </c>
      <c r="AH8" s="330">
        <f t="shared" si="3"/>
        <v>0</v>
      </c>
      <c r="AI8" s="330">
        <f t="shared" si="17"/>
        <v>0</v>
      </c>
      <c r="AJ8" s="331"/>
      <c r="AK8" s="320"/>
      <c r="AL8" s="320">
        <f t="shared" si="18"/>
        <v>0</v>
      </c>
      <c r="AM8" s="320"/>
      <c r="AN8" s="320"/>
      <c r="AO8" s="320"/>
      <c r="AP8" s="320"/>
      <c r="AQ8" s="320"/>
      <c r="AR8" s="320"/>
      <c r="AS8" s="320"/>
      <c r="AT8" s="320"/>
      <c r="AU8" s="320"/>
      <c r="AV8" s="320"/>
      <c r="AW8" s="320"/>
      <c r="AX8" s="320"/>
      <c r="AY8" s="320"/>
      <c r="AZ8" s="320">
        <f t="shared" si="19"/>
        <v>0</v>
      </c>
      <c r="BA8" s="320">
        <f t="shared" si="20"/>
        <v>0</v>
      </c>
      <c r="BB8" s="320">
        <f t="shared" si="21"/>
        <v>0</v>
      </c>
      <c r="BC8" s="320">
        <f t="shared" si="22"/>
        <v>0</v>
      </c>
      <c r="BD8" s="320">
        <f t="shared" si="23"/>
        <v>0</v>
      </c>
      <c r="BE8" s="324">
        <f t="shared" si="9"/>
        <v>0</v>
      </c>
      <c r="BF8" s="320">
        <f t="shared" si="10"/>
        <v>0</v>
      </c>
      <c r="BG8" s="320">
        <f t="shared" si="11"/>
        <v>0</v>
      </c>
      <c r="BH8" s="344" t="s">
        <v>55</v>
      </c>
      <c r="BQ8" s="37"/>
      <c r="BR8" s="37"/>
      <c r="BS8" s="37"/>
      <c r="BT8" s="37"/>
      <c r="BU8" s="37"/>
      <c r="BV8" s="37"/>
      <c r="BW8" s="37"/>
    </row>
    <row r="9" spans="1:75" x14ac:dyDescent="0.2">
      <c r="A9" s="333">
        <v>8</v>
      </c>
      <c r="B9" s="289"/>
      <c r="C9" s="290"/>
      <c r="D9" s="290"/>
      <c r="E9" s="291"/>
      <c r="F9" s="334"/>
      <c r="G9" s="334"/>
      <c r="H9" s="335"/>
      <c r="I9" s="336"/>
      <c r="J9" s="334"/>
      <c r="K9" s="334"/>
      <c r="L9" s="334"/>
      <c r="M9" s="337"/>
      <c r="N9" s="338"/>
      <c r="O9" s="334"/>
      <c r="P9" s="334"/>
      <c r="Q9" s="339"/>
      <c r="R9" s="340"/>
      <c r="S9" s="334"/>
      <c r="T9" s="334"/>
      <c r="U9" s="334"/>
      <c r="V9" s="334"/>
      <c r="W9" s="334"/>
      <c r="X9" s="341"/>
      <c r="Y9" s="334"/>
      <c r="Z9" s="325">
        <f t="shared" si="0"/>
        <v>0</v>
      </c>
      <c r="AA9" s="342"/>
      <c r="AB9" s="327">
        <f t="shared" si="12"/>
        <v>0</v>
      </c>
      <c r="AC9" s="328">
        <f t="shared" si="13"/>
        <v>0</v>
      </c>
      <c r="AD9" s="328">
        <f t="shared" si="14"/>
        <v>0</v>
      </c>
      <c r="AE9" s="329">
        <f t="shared" si="1"/>
        <v>0</v>
      </c>
      <c r="AF9" s="328">
        <f t="shared" si="15"/>
        <v>0</v>
      </c>
      <c r="AG9" s="328">
        <f t="shared" si="16"/>
        <v>0</v>
      </c>
      <c r="AH9" s="330">
        <f t="shared" si="3"/>
        <v>0</v>
      </c>
      <c r="AI9" s="330">
        <f t="shared" si="17"/>
        <v>0</v>
      </c>
      <c r="AJ9" s="343"/>
      <c r="AK9" s="341"/>
      <c r="AL9" s="320">
        <f t="shared" si="18"/>
        <v>0</v>
      </c>
      <c r="AM9" s="341"/>
      <c r="AN9" s="341"/>
      <c r="AO9" s="341"/>
      <c r="AP9" s="341"/>
      <c r="AQ9" s="341"/>
      <c r="AR9" s="341"/>
      <c r="AS9" s="341"/>
      <c r="AT9" s="341"/>
      <c r="AU9" s="341"/>
      <c r="AV9" s="341"/>
      <c r="AW9" s="341"/>
      <c r="AX9" s="341"/>
      <c r="AY9" s="341"/>
      <c r="AZ9" s="341">
        <f t="shared" si="19"/>
        <v>0</v>
      </c>
      <c r="BA9" s="341">
        <f t="shared" si="20"/>
        <v>0</v>
      </c>
      <c r="BB9" s="341">
        <f t="shared" si="21"/>
        <v>0</v>
      </c>
      <c r="BC9" s="341">
        <f t="shared" si="22"/>
        <v>0</v>
      </c>
      <c r="BD9" s="341">
        <f t="shared" si="23"/>
        <v>0</v>
      </c>
      <c r="BE9" s="365">
        <f t="shared" si="9"/>
        <v>0</v>
      </c>
      <c r="BF9" s="341">
        <f t="shared" si="10"/>
        <v>0</v>
      </c>
      <c r="BG9" s="341">
        <f t="shared" si="11"/>
        <v>0</v>
      </c>
      <c r="BH9" s="344" t="s">
        <v>0</v>
      </c>
      <c r="BQ9" s="37"/>
      <c r="BR9" s="37"/>
      <c r="BS9" s="37"/>
      <c r="BT9" s="37"/>
      <c r="BU9" s="37"/>
      <c r="BV9" s="37"/>
      <c r="BW9" s="37"/>
    </row>
    <row r="10" spans="1:75" x14ac:dyDescent="0.2">
      <c r="A10" s="345">
        <v>9</v>
      </c>
      <c r="B10" s="315"/>
      <c r="C10" s="316"/>
      <c r="D10" s="316"/>
      <c r="E10" s="318"/>
      <c r="F10" s="319"/>
      <c r="G10" s="319"/>
      <c r="H10" s="319"/>
      <c r="I10" s="320"/>
      <c r="J10" s="319"/>
      <c r="K10" s="319"/>
      <c r="L10" s="319"/>
      <c r="M10" s="321"/>
      <c r="N10" s="322"/>
      <c r="O10" s="319"/>
      <c r="P10" s="319"/>
      <c r="Q10" s="323"/>
      <c r="R10" s="324"/>
      <c r="S10" s="319"/>
      <c r="T10" s="319"/>
      <c r="U10" s="319"/>
      <c r="V10" s="319"/>
      <c r="W10" s="319"/>
      <c r="X10" s="320"/>
      <c r="Y10" s="319"/>
      <c r="Z10" s="325">
        <f t="shared" si="0"/>
        <v>0</v>
      </c>
      <c r="AA10" s="326"/>
      <c r="AB10" s="327">
        <f t="shared" si="12"/>
        <v>0</v>
      </c>
      <c r="AC10" s="328">
        <f t="shared" si="13"/>
        <v>0</v>
      </c>
      <c r="AD10" s="328">
        <f t="shared" si="14"/>
        <v>0</v>
      </c>
      <c r="AE10" s="329">
        <f t="shared" si="1"/>
        <v>0</v>
      </c>
      <c r="AF10" s="328">
        <f t="shared" si="15"/>
        <v>0</v>
      </c>
      <c r="AG10" s="328">
        <f t="shared" si="16"/>
        <v>0</v>
      </c>
      <c r="AH10" s="330">
        <f t="shared" si="3"/>
        <v>0</v>
      </c>
      <c r="AI10" s="330">
        <f t="shared" si="17"/>
        <v>0</v>
      </c>
      <c r="AJ10" s="331"/>
      <c r="AK10" s="320"/>
      <c r="AL10" s="320">
        <f t="shared" si="18"/>
        <v>0</v>
      </c>
      <c r="AM10" s="320"/>
      <c r="AN10" s="320"/>
      <c r="AO10" s="320"/>
      <c r="AP10" s="320"/>
      <c r="AQ10" s="320"/>
      <c r="AR10" s="320"/>
      <c r="AS10" s="320"/>
      <c r="AT10" s="320"/>
      <c r="AU10" s="320"/>
      <c r="AV10" s="320"/>
      <c r="AW10" s="320"/>
      <c r="AX10" s="320"/>
      <c r="AY10" s="320"/>
      <c r="AZ10" s="320">
        <f t="shared" si="19"/>
        <v>0</v>
      </c>
      <c r="BA10" s="320">
        <f t="shared" si="20"/>
        <v>0</v>
      </c>
      <c r="BB10" s="320">
        <f t="shared" si="21"/>
        <v>0</v>
      </c>
      <c r="BC10" s="320">
        <f t="shared" si="22"/>
        <v>0</v>
      </c>
      <c r="BD10" s="320">
        <f t="shared" si="23"/>
        <v>0</v>
      </c>
      <c r="BE10" s="324">
        <f t="shared" si="9"/>
        <v>0</v>
      </c>
      <c r="BF10" s="320">
        <f t="shared" si="10"/>
        <v>0</v>
      </c>
      <c r="BG10" s="320">
        <f t="shared" si="11"/>
        <v>0</v>
      </c>
      <c r="BH10" s="344" t="s">
        <v>75</v>
      </c>
      <c r="BQ10" s="37"/>
      <c r="BR10" s="37"/>
      <c r="BS10" s="37"/>
      <c r="BT10" s="37"/>
      <c r="BU10" s="37"/>
      <c r="BV10" s="37"/>
      <c r="BW10" s="37"/>
    </row>
    <row r="11" spans="1:75" x14ac:dyDescent="0.2">
      <c r="A11" s="345">
        <v>10</v>
      </c>
      <c r="B11" s="289"/>
      <c r="C11" s="290"/>
      <c r="D11" s="290"/>
      <c r="E11" s="291"/>
      <c r="F11" s="334"/>
      <c r="G11" s="334"/>
      <c r="H11" s="335"/>
      <c r="I11" s="336"/>
      <c r="J11" s="334"/>
      <c r="K11" s="334"/>
      <c r="L11" s="334"/>
      <c r="M11" s="337"/>
      <c r="N11" s="338"/>
      <c r="O11" s="334"/>
      <c r="P11" s="334"/>
      <c r="Q11" s="339"/>
      <c r="R11" s="340"/>
      <c r="S11" s="334"/>
      <c r="T11" s="334"/>
      <c r="U11" s="334"/>
      <c r="V11" s="334"/>
      <c r="W11" s="334"/>
      <c r="X11" s="341"/>
      <c r="Y11" s="334"/>
      <c r="Z11" s="325">
        <f t="shared" si="0"/>
        <v>0</v>
      </c>
      <c r="AA11" s="342"/>
      <c r="AB11" s="327">
        <f t="shared" si="12"/>
        <v>0</v>
      </c>
      <c r="AC11" s="328">
        <f t="shared" si="13"/>
        <v>0</v>
      </c>
      <c r="AD11" s="328">
        <f t="shared" si="14"/>
        <v>0</v>
      </c>
      <c r="AE11" s="329">
        <f t="shared" si="1"/>
        <v>0</v>
      </c>
      <c r="AF11" s="328">
        <f t="shared" si="15"/>
        <v>0</v>
      </c>
      <c r="AG11" s="328">
        <f t="shared" si="16"/>
        <v>0</v>
      </c>
      <c r="AH11" s="330">
        <f t="shared" si="3"/>
        <v>0</v>
      </c>
      <c r="AI11" s="330">
        <f t="shared" si="17"/>
        <v>0</v>
      </c>
      <c r="AJ11" s="343"/>
      <c r="AK11" s="341"/>
      <c r="AL11" s="320">
        <f t="shared" si="18"/>
        <v>0</v>
      </c>
      <c r="AM11" s="341"/>
      <c r="AN11" s="341"/>
      <c r="AO11" s="341"/>
      <c r="AP11" s="341"/>
      <c r="AQ11" s="341"/>
      <c r="AR11" s="341"/>
      <c r="AS11" s="341"/>
      <c r="AT11" s="341"/>
      <c r="AU11" s="341"/>
      <c r="AV11" s="341"/>
      <c r="AW11" s="341"/>
      <c r="AX11" s="341"/>
      <c r="AY11" s="341"/>
      <c r="AZ11" s="341">
        <f t="shared" si="19"/>
        <v>0</v>
      </c>
      <c r="BA11" s="341">
        <f t="shared" si="20"/>
        <v>0</v>
      </c>
      <c r="BB11" s="341">
        <f t="shared" si="21"/>
        <v>0</v>
      </c>
      <c r="BC11" s="341">
        <f t="shared" si="22"/>
        <v>0</v>
      </c>
      <c r="BD11" s="341">
        <f t="shared" si="23"/>
        <v>0</v>
      </c>
      <c r="BE11" s="365">
        <f t="shared" si="9"/>
        <v>0</v>
      </c>
      <c r="BF11" s="341">
        <f t="shared" si="10"/>
        <v>0</v>
      </c>
      <c r="BG11" s="341">
        <f t="shared" si="11"/>
        <v>0</v>
      </c>
      <c r="BH11" s="344" t="s">
        <v>76</v>
      </c>
      <c r="BQ11" s="37"/>
      <c r="BR11" s="37"/>
      <c r="BS11" s="37"/>
      <c r="BT11" s="37"/>
      <c r="BU11" s="37"/>
      <c r="BV11" s="37"/>
      <c r="BW11" s="37"/>
    </row>
    <row r="12" spans="1:75" x14ac:dyDescent="0.2">
      <c r="A12" s="349"/>
      <c r="B12" s="349">
        <f>SUM(B2:B11)</f>
        <v>3</v>
      </c>
      <c r="C12" s="349">
        <f>SUM(C2:C11)</f>
        <v>2</v>
      </c>
      <c r="D12" s="349">
        <f>SUM(D2:D11)</f>
        <v>2</v>
      </c>
      <c r="E12" s="313"/>
      <c r="F12" s="313"/>
      <c r="G12" s="313"/>
      <c r="H12" s="313"/>
      <c r="I12" s="313"/>
      <c r="J12" s="313"/>
      <c r="K12" s="313"/>
      <c r="L12" s="313"/>
      <c r="M12" s="313"/>
      <c r="N12" s="313"/>
      <c r="O12" s="313"/>
      <c r="P12" s="313"/>
      <c r="Q12" s="313"/>
      <c r="R12" s="313"/>
      <c r="S12" s="313"/>
      <c r="T12" s="313"/>
      <c r="U12" s="313"/>
      <c r="V12" s="352"/>
      <c r="W12" s="313"/>
      <c r="X12" s="313"/>
      <c r="Y12" s="313"/>
      <c r="Z12" s="313"/>
      <c r="AA12" s="313"/>
      <c r="AB12" s="313"/>
      <c r="AC12" s="313"/>
      <c r="AD12" s="313"/>
      <c r="AE12" s="352"/>
      <c r="AF12" s="313"/>
      <c r="AG12" s="313"/>
      <c r="AH12" s="313"/>
      <c r="AI12" s="313"/>
      <c r="AJ12" s="313"/>
      <c r="AK12" s="313"/>
      <c r="AL12" s="313"/>
      <c r="AM12" s="313"/>
      <c r="AN12" s="313"/>
      <c r="AO12" s="313"/>
      <c r="AP12" s="313"/>
      <c r="AQ12" s="313"/>
      <c r="AR12" s="313"/>
      <c r="AS12" s="313"/>
      <c r="AT12" s="313"/>
      <c r="AU12" s="313"/>
      <c r="AV12" s="313"/>
      <c r="AW12" s="313"/>
      <c r="AX12" s="313"/>
      <c r="AY12" s="313"/>
      <c r="AZ12" s="313"/>
      <c r="BA12" s="313"/>
      <c r="BB12" s="313"/>
      <c r="BC12" s="313"/>
      <c r="BD12" s="313"/>
      <c r="BE12" s="313"/>
      <c r="BF12" s="313"/>
      <c r="BG12" s="313"/>
      <c r="BH12" s="344" t="s">
        <v>77</v>
      </c>
      <c r="BQ12" s="37"/>
      <c r="BR12" s="37"/>
      <c r="BS12" s="37"/>
      <c r="BT12" s="37"/>
      <c r="BU12" s="37"/>
      <c r="BV12" s="37"/>
      <c r="BW12" s="37"/>
    </row>
    <row r="13" spans="1:75" x14ac:dyDescent="0.2">
      <c r="A13" s="82"/>
      <c r="BH13" s="344" t="s">
        <v>79</v>
      </c>
      <c r="BQ13" s="37"/>
      <c r="BR13" s="37"/>
      <c r="BS13" s="37"/>
      <c r="BT13" s="37"/>
      <c r="BU13" s="37"/>
      <c r="BV13" s="37"/>
      <c r="BW13" s="37"/>
    </row>
    <row r="14" spans="1:75" x14ac:dyDescent="0.2">
      <c r="BH14" s="344" t="s">
        <v>80</v>
      </c>
      <c r="BQ14" s="37"/>
      <c r="BR14" s="37"/>
      <c r="BS14" s="37"/>
      <c r="BT14" s="37"/>
      <c r="BU14" s="37"/>
      <c r="BV14" s="37"/>
      <c r="BW14" s="37"/>
    </row>
    <row r="15" spans="1:75" x14ac:dyDescent="0.2">
      <c r="BH15" s="344" t="s">
        <v>81</v>
      </c>
      <c r="BQ15" s="37"/>
      <c r="BR15" s="37"/>
      <c r="BS15" s="37"/>
      <c r="BT15" s="37"/>
      <c r="BU15" s="37"/>
      <c r="BV15" s="37"/>
      <c r="BW15" s="37"/>
    </row>
    <row r="16" spans="1:75" x14ac:dyDescent="0.2">
      <c r="A16" s="82"/>
      <c r="BH16" s="346" t="s">
        <v>82</v>
      </c>
      <c r="BQ16" s="37"/>
      <c r="BR16" s="37"/>
      <c r="BS16" s="37"/>
      <c r="BT16" s="37"/>
      <c r="BU16" s="37"/>
      <c r="BV16" s="37"/>
      <c r="BW16" s="37"/>
    </row>
    <row r="17" spans="1:75" x14ac:dyDescent="0.2">
      <c r="BH17" s="346" t="s">
        <v>65</v>
      </c>
      <c r="BQ17" s="37"/>
      <c r="BR17" s="37"/>
      <c r="BS17" s="37"/>
      <c r="BT17" s="37"/>
      <c r="BU17" s="37"/>
      <c r="BV17" s="37"/>
      <c r="BW17" s="37"/>
    </row>
    <row r="18" spans="1:75" x14ac:dyDescent="0.2">
      <c r="BH18" s="346" t="s">
        <v>56</v>
      </c>
      <c r="BQ18" s="37"/>
      <c r="BR18" s="37"/>
      <c r="BS18" s="37"/>
      <c r="BT18" s="37"/>
      <c r="BU18" s="37"/>
      <c r="BV18" s="37"/>
      <c r="BW18" s="37"/>
    </row>
    <row r="19" spans="1:75" x14ac:dyDescent="0.2">
      <c r="A19" s="82"/>
      <c r="BH19" s="346" t="s">
        <v>83</v>
      </c>
      <c r="BQ19" s="37"/>
      <c r="BR19" s="37"/>
      <c r="BS19" s="37"/>
      <c r="BT19" s="37"/>
      <c r="BU19" s="37"/>
      <c r="BV19" s="37"/>
      <c r="BW19" s="37"/>
    </row>
    <row r="20" spans="1:75" x14ac:dyDescent="0.2">
      <c r="BH20" s="346" t="s">
        <v>84</v>
      </c>
      <c r="BQ20" s="37"/>
      <c r="BR20" s="37"/>
      <c r="BS20" s="37"/>
      <c r="BT20" s="37"/>
      <c r="BU20" s="37"/>
      <c r="BV20" s="37"/>
      <c r="BW20" s="37"/>
    </row>
    <row r="21" spans="1:75" x14ac:dyDescent="0.2">
      <c r="BH21" s="346" t="s">
        <v>86</v>
      </c>
      <c r="BQ21" s="37"/>
      <c r="BR21" s="37"/>
      <c r="BS21" s="37"/>
      <c r="BT21" s="37"/>
      <c r="BU21" s="37"/>
      <c r="BV21" s="37"/>
      <c r="BW21" s="37"/>
    </row>
    <row r="22" spans="1:75" x14ac:dyDescent="0.2">
      <c r="A22" s="82"/>
      <c r="BH22" s="344" t="s">
        <v>87</v>
      </c>
      <c r="BQ22" s="37"/>
      <c r="BR22" s="37"/>
      <c r="BS22" s="37"/>
      <c r="BT22" s="37"/>
      <c r="BU22" s="37"/>
      <c r="BV22" s="37"/>
      <c r="BW22" s="37"/>
    </row>
    <row r="23" spans="1:75" x14ac:dyDescent="0.2">
      <c r="BH23" s="344" t="s">
        <v>85</v>
      </c>
      <c r="BQ23" s="37"/>
      <c r="BR23" s="37"/>
      <c r="BS23" s="37"/>
      <c r="BT23" s="37"/>
      <c r="BU23" s="37"/>
      <c r="BV23" s="37"/>
      <c r="BW23" s="37"/>
    </row>
    <row r="24" spans="1:75" x14ac:dyDescent="0.2">
      <c r="BH24" s="347" t="s">
        <v>66</v>
      </c>
      <c r="BQ24" s="37"/>
      <c r="BR24" s="37"/>
      <c r="BS24" s="37"/>
      <c r="BT24" s="37"/>
      <c r="BU24" s="37"/>
      <c r="BV24" s="37"/>
      <c r="BW24" s="37"/>
    </row>
    <row r="25" spans="1:75" x14ac:dyDescent="0.2">
      <c r="BH25" s="347" t="s">
        <v>57</v>
      </c>
      <c r="BQ25" s="37"/>
      <c r="BR25" s="37"/>
      <c r="BS25" s="37"/>
      <c r="BT25" s="37"/>
      <c r="BU25" s="37"/>
      <c r="BV25" s="37"/>
      <c r="BW25" s="37"/>
    </row>
    <row r="26" spans="1:75" x14ac:dyDescent="0.2">
      <c r="BH26" s="347" t="s">
        <v>88</v>
      </c>
      <c r="BQ26" s="37"/>
      <c r="BR26" s="37"/>
      <c r="BS26" s="37"/>
      <c r="BT26" s="37"/>
      <c r="BU26" s="37"/>
      <c r="BV26" s="37"/>
      <c r="BW26" s="37"/>
    </row>
    <row r="27" spans="1:75" x14ac:dyDescent="0.2">
      <c r="BH27" s="347" t="s">
        <v>85</v>
      </c>
      <c r="BQ27" s="37"/>
      <c r="BR27" s="37"/>
      <c r="BS27" s="37"/>
      <c r="BT27" s="37"/>
      <c r="BU27" s="37"/>
      <c r="BV27" s="37"/>
      <c r="BW27" s="37"/>
    </row>
    <row r="28" spans="1:75" x14ac:dyDescent="0.2">
      <c r="BH28" s="347" t="s">
        <v>58</v>
      </c>
      <c r="BQ28" s="37"/>
      <c r="BR28" s="37"/>
      <c r="BS28" s="37"/>
      <c r="BT28" s="37"/>
      <c r="BU28" s="37"/>
      <c r="BV28" s="37"/>
      <c r="BW28" s="37"/>
    </row>
    <row r="29" spans="1:75" x14ac:dyDescent="0.2">
      <c r="BH29" s="347" t="s">
        <v>70</v>
      </c>
      <c r="BQ29" s="37"/>
      <c r="BR29" s="37"/>
      <c r="BS29" s="37"/>
      <c r="BT29" s="37"/>
      <c r="BU29" s="37"/>
      <c r="BV29" s="37"/>
      <c r="BW29" s="37"/>
    </row>
    <row r="30" spans="1:75" x14ac:dyDescent="0.2">
      <c r="BH30" s="347" t="s">
        <v>89</v>
      </c>
      <c r="BQ30" s="37"/>
      <c r="BR30" s="37"/>
      <c r="BS30" s="37"/>
      <c r="BT30" s="37"/>
      <c r="BU30" s="37"/>
      <c r="BV30" s="37"/>
      <c r="BW30" s="37"/>
    </row>
    <row r="31" spans="1:75" x14ac:dyDescent="0.2">
      <c r="BH31" s="347" t="s">
        <v>90</v>
      </c>
      <c r="BQ31" s="37"/>
      <c r="BR31" s="37"/>
      <c r="BS31" s="37"/>
      <c r="BT31" s="37"/>
      <c r="BU31" s="37"/>
      <c r="BV31" s="37"/>
      <c r="BW31" s="37"/>
    </row>
    <row r="32" spans="1:75" x14ac:dyDescent="0.2">
      <c r="BH32" s="347" t="s">
        <v>91</v>
      </c>
      <c r="BQ32" s="37"/>
      <c r="BR32" s="37"/>
      <c r="BS32" s="37"/>
      <c r="BT32" s="37"/>
      <c r="BU32" s="37"/>
      <c r="BV32" s="37"/>
      <c r="BW32" s="37"/>
    </row>
    <row r="33" spans="60:75" x14ac:dyDescent="0.2">
      <c r="BH33" s="347" t="s">
        <v>92</v>
      </c>
      <c r="BQ33" s="37"/>
      <c r="BR33" s="37"/>
      <c r="BS33" s="37"/>
      <c r="BT33" s="37"/>
      <c r="BU33" s="37"/>
      <c r="BV33" s="37"/>
      <c r="BW33" s="37"/>
    </row>
    <row r="34" spans="60:75" x14ac:dyDescent="0.2">
      <c r="BH34" s="347" t="s">
        <v>93</v>
      </c>
      <c r="BQ34" s="37"/>
      <c r="BR34" s="37"/>
      <c r="BS34" s="37"/>
      <c r="BT34" s="37"/>
      <c r="BU34" s="37"/>
      <c r="BV34" s="37"/>
      <c r="BW34" s="37"/>
    </row>
    <row r="35" spans="60:75" x14ac:dyDescent="0.2">
      <c r="BH35" s="344" t="s">
        <v>85</v>
      </c>
      <c r="BQ35" s="37"/>
      <c r="BR35" s="37"/>
      <c r="BS35" s="37"/>
      <c r="BT35" s="37"/>
      <c r="BU35" s="37"/>
      <c r="BV35" s="37"/>
      <c r="BW35" s="37"/>
    </row>
    <row r="36" spans="60:75" x14ac:dyDescent="0.2">
      <c r="BH36" s="344" t="s">
        <v>94</v>
      </c>
      <c r="BQ36" s="37"/>
      <c r="BR36" s="37"/>
      <c r="BS36" s="37"/>
      <c r="BT36" s="37"/>
      <c r="BU36" s="37"/>
      <c r="BV36" s="37"/>
      <c r="BW36" s="37"/>
    </row>
    <row r="37" spans="60:75" x14ac:dyDescent="0.2">
      <c r="BH37" s="344" t="s">
        <v>73</v>
      </c>
      <c r="BQ37" s="37"/>
      <c r="BR37" s="37"/>
      <c r="BS37" s="37"/>
      <c r="BT37" s="37"/>
      <c r="BU37" s="37"/>
      <c r="BV37" s="37"/>
      <c r="BW37" s="37"/>
    </row>
    <row r="38" spans="60:75" x14ac:dyDescent="0.2">
      <c r="BH38" s="344" t="s">
        <v>96</v>
      </c>
      <c r="BQ38" s="37"/>
      <c r="BR38" s="37"/>
      <c r="BS38" s="37"/>
      <c r="BT38" s="37"/>
      <c r="BU38" s="37"/>
      <c r="BV38" s="37"/>
      <c r="BW38" s="37"/>
    </row>
    <row r="39" spans="60:75" x14ac:dyDescent="0.2">
      <c r="BH39" s="344" t="s">
        <v>97</v>
      </c>
      <c r="BQ39" s="37"/>
      <c r="BR39" s="37"/>
      <c r="BS39" s="37"/>
      <c r="BT39" s="37"/>
      <c r="BU39" s="37"/>
      <c r="BV39" s="37"/>
      <c r="BW39" s="37"/>
    </row>
    <row r="40" spans="60:75" x14ac:dyDescent="0.2">
      <c r="BH40" s="344" t="s">
        <v>98</v>
      </c>
      <c r="BQ40" s="37"/>
      <c r="BR40" s="37"/>
      <c r="BS40" s="37"/>
      <c r="BT40" s="37"/>
      <c r="BU40" s="37"/>
      <c r="BV40" s="37"/>
      <c r="BW40" s="37"/>
    </row>
    <row r="41" spans="60:75" x14ac:dyDescent="0.2">
      <c r="BH41" s="344" t="s">
        <v>99</v>
      </c>
      <c r="BQ41" s="37"/>
      <c r="BR41" s="37"/>
      <c r="BS41" s="37"/>
      <c r="BT41" s="37"/>
      <c r="BU41" s="37"/>
      <c r="BV41" s="37"/>
      <c r="BW41" s="37"/>
    </row>
    <row r="42" spans="60:75" x14ac:dyDescent="0.2">
      <c r="BH42" s="344" t="s">
        <v>100</v>
      </c>
      <c r="BQ42" s="37"/>
      <c r="BR42" s="37"/>
      <c r="BS42" s="37"/>
      <c r="BT42" s="37"/>
      <c r="BU42" s="37"/>
      <c r="BV42" s="37"/>
      <c r="BW42" s="37"/>
    </row>
    <row r="43" spans="60:75" x14ac:dyDescent="0.2">
      <c r="BH43" s="344" t="s">
        <v>101</v>
      </c>
      <c r="BQ43" s="37"/>
      <c r="BR43" s="37"/>
      <c r="BS43" s="37"/>
      <c r="BT43" s="37"/>
      <c r="BU43" s="37"/>
      <c r="BV43" s="37"/>
      <c r="BW43" s="37"/>
    </row>
    <row r="44" spans="60:75" x14ac:dyDescent="0.2">
      <c r="BH44" s="344" t="s">
        <v>103</v>
      </c>
      <c r="BQ44" s="37"/>
      <c r="BR44" s="37"/>
      <c r="BS44" s="37"/>
      <c r="BT44" s="37"/>
      <c r="BU44" s="37"/>
      <c r="BV44" s="37"/>
      <c r="BW44" s="37"/>
    </row>
    <row r="45" spans="60:75" x14ac:dyDescent="0.2">
      <c r="BH45" s="344" t="s">
        <v>85</v>
      </c>
      <c r="BQ45" s="37"/>
      <c r="BR45" s="37"/>
      <c r="BS45" s="37"/>
      <c r="BT45" s="37"/>
      <c r="BU45" s="37"/>
      <c r="BV45" s="37"/>
      <c r="BW45" s="37"/>
    </row>
    <row r="46" spans="60:75" x14ac:dyDescent="0.2">
      <c r="BH46" s="344" t="s">
        <v>105</v>
      </c>
      <c r="BQ46" s="37"/>
      <c r="BR46" s="37"/>
      <c r="BS46" s="37"/>
      <c r="BT46" s="37"/>
      <c r="BU46" s="37"/>
      <c r="BV46" s="37"/>
      <c r="BW46" s="37"/>
    </row>
    <row r="47" spans="60:75" x14ac:dyDescent="0.2">
      <c r="BH47" s="344" t="s">
        <v>106</v>
      </c>
      <c r="BQ47" s="37"/>
      <c r="BR47" s="37"/>
      <c r="BS47" s="37"/>
      <c r="BT47" s="37"/>
      <c r="BU47" s="37"/>
      <c r="BV47" s="37"/>
      <c r="BW47" s="37"/>
    </row>
    <row r="48" spans="60:75" x14ac:dyDescent="0.2">
      <c r="BH48" s="344" t="s">
        <v>74</v>
      </c>
      <c r="BQ48" s="37"/>
      <c r="BR48" s="37"/>
      <c r="BS48" s="37"/>
      <c r="BT48" s="37"/>
      <c r="BU48" s="37"/>
      <c r="BV48" s="37"/>
      <c r="BW48" s="37"/>
    </row>
    <row r="49" spans="60:75" x14ac:dyDescent="0.2">
      <c r="BH49" s="347" t="s">
        <v>59</v>
      </c>
      <c r="BQ49" s="37"/>
      <c r="BR49" s="37"/>
      <c r="BS49" s="37"/>
      <c r="BT49" s="37"/>
      <c r="BU49" s="37"/>
      <c r="BV49" s="37"/>
      <c r="BW49" s="37"/>
    </row>
    <row r="50" spans="60:75" x14ac:dyDescent="0.2">
      <c r="BH50" s="347" t="s">
        <v>107</v>
      </c>
      <c r="BQ50" s="37"/>
      <c r="BR50" s="37"/>
      <c r="BS50" s="37"/>
      <c r="BT50" s="37"/>
      <c r="BU50" s="37"/>
      <c r="BV50" s="37"/>
      <c r="BW50" s="37"/>
    </row>
    <row r="51" spans="60:75" x14ac:dyDescent="0.2">
      <c r="BH51" s="347" t="s">
        <v>72</v>
      </c>
      <c r="BQ51" s="37"/>
      <c r="BR51" s="37"/>
      <c r="BS51" s="37"/>
      <c r="BT51" s="37"/>
      <c r="BU51" s="37"/>
      <c r="BV51" s="37"/>
      <c r="BW51" s="37"/>
    </row>
    <row r="52" spans="60:75" x14ac:dyDescent="0.2">
      <c r="BH52" s="347" t="s">
        <v>85</v>
      </c>
      <c r="BQ52" s="37"/>
      <c r="BR52" s="37"/>
      <c r="BS52" s="37"/>
      <c r="BT52" s="37"/>
      <c r="BU52" s="37"/>
      <c r="BV52" s="37"/>
      <c r="BW52" s="37"/>
    </row>
    <row r="53" spans="60:75" x14ac:dyDescent="0.2">
      <c r="BH53" s="344" t="s">
        <v>108</v>
      </c>
      <c r="BQ53" s="37"/>
      <c r="BR53" s="37"/>
      <c r="BS53" s="37"/>
      <c r="BT53" s="37"/>
      <c r="BU53" s="37"/>
      <c r="BV53" s="37"/>
      <c r="BW53" s="37"/>
    </row>
    <row r="54" spans="60:75" x14ac:dyDescent="0.2">
      <c r="BH54" s="344" t="s">
        <v>62</v>
      </c>
      <c r="BQ54" s="37"/>
      <c r="BR54" s="37"/>
      <c r="BS54" s="37"/>
      <c r="BT54" s="37"/>
      <c r="BU54" s="37"/>
      <c r="BV54" s="37"/>
      <c r="BW54" s="37"/>
    </row>
    <row r="55" spans="60:75" x14ac:dyDescent="0.2">
      <c r="BH55" s="344" t="s">
        <v>109</v>
      </c>
      <c r="BQ55" s="37"/>
      <c r="BR55" s="37"/>
      <c r="BS55" s="37"/>
      <c r="BT55" s="37"/>
      <c r="BU55" s="37"/>
      <c r="BV55" s="37"/>
      <c r="BW55" s="37"/>
    </row>
    <row r="56" spans="60:75" ht="17" thickBot="1" x14ac:dyDescent="0.25">
      <c r="BH56" s="348" t="s">
        <v>63</v>
      </c>
      <c r="BQ56" s="37"/>
      <c r="BR56" s="37"/>
      <c r="BS56" s="37"/>
      <c r="BT56" s="37"/>
      <c r="BU56" s="37"/>
      <c r="BV56" s="37"/>
      <c r="BW56" s="37"/>
    </row>
    <row r="57" spans="60:75" x14ac:dyDescent="0.2">
      <c r="BH57" s="349"/>
      <c r="BQ57" s="37"/>
      <c r="BR57" s="37"/>
      <c r="BS57" s="37"/>
      <c r="BT57" s="37"/>
      <c r="BU57" s="37"/>
      <c r="BV57" s="37"/>
      <c r="BW57" s="37"/>
    </row>
    <row r="58" spans="60:75" x14ac:dyDescent="0.2">
      <c r="BH58" s="349"/>
      <c r="BI58" s="40"/>
      <c r="BJ58" s="40"/>
      <c r="BK58" s="40"/>
      <c r="BL58" s="40"/>
      <c r="BM58" s="40"/>
      <c r="BN58" s="1"/>
      <c r="BQ58" s="37"/>
      <c r="BR58" s="37"/>
      <c r="BS58" s="37"/>
      <c r="BT58" s="37"/>
      <c r="BU58" s="37"/>
      <c r="BV58" s="37"/>
      <c r="BW58" s="37"/>
    </row>
    <row r="59" spans="60:75" x14ac:dyDescent="0.2">
      <c r="BH59" s="349"/>
      <c r="BI59" s="40"/>
      <c r="BJ59" s="40"/>
      <c r="BK59" s="40"/>
      <c r="BL59" s="40"/>
      <c r="BM59" s="40"/>
      <c r="BN59" s="1"/>
      <c r="BQ59" s="37"/>
      <c r="BR59" s="37"/>
      <c r="BS59" s="37"/>
      <c r="BT59" s="37"/>
      <c r="BU59" s="37"/>
      <c r="BV59" s="37"/>
      <c r="BW59" s="37"/>
    </row>
    <row r="60" spans="60:75" x14ac:dyDescent="0.2">
      <c r="BH60" s="349"/>
      <c r="BI60" s="40"/>
      <c r="BJ60" s="40"/>
      <c r="BK60" s="40"/>
      <c r="BL60" s="40"/>
      <c r="BM60" s="40"/>
      <c r="BN60" s="1"/>
      <c r="BQ60" s="37"/>
      <c r="BR60" s="37"/>
      <c r="BS60" s="37"/>
      <c r="BT60" s="37"/>
      <c r="BU60" s="37"/>
      <c r="BV60" s="37"/>
      <c r="BW60" s="37"/>
    </row>
    <row r="61" spans="60:75" x14ac:dyDescent="0.2">
      <c r="BH61" s="349"/>
      <c r="BI61" s="40"/>
      <c r="BJ61" s="40"/>
      <c r="BK61" s="40"/>
      <c r="BL61" s="40"/>
      <c r="BM61" s="40"/>
      <c r="BN61" s="1"/>
      <c r="BQ61" s="37"/>
      <c r="BR61" s="37"/>
      <c r="BS61" s="37"/>
      <c r="BT61" s="37"/>
      <c r="BU61" s="37"/>
      <c r="BV61" s="37"/>
      <c r="BW61" s="37"/>
    </row>
    <row r="62" spans="60:75" x14ac:dyDescent="0.2">
      <c r="BH62" s="349"/>
      <c r="BI62" s="40"/>
      <c r="BJ62" s="40"/>
      <c r="BK62" s="40"/>
      <c r="BL62" s="40"/>
      <c r="BM62" s="40"/>
      <c r="BN62" s="1"/>
      <c r="BQ62" s="37"/>
      <c r="BR62" s="37"/>
      <c r="BS62" s="37"/>
      <c r="BT62" s="37"/>
      <c r="BU62" s="37"/>
      <c r="BV62" s="37"/>
      <c r="BW62" s="37"/>
    </row>
    <row r="63" spans="60:75" x14ac:dyDescent="0.2">
      <c r="BH63" s="350"/>
      <c r="BI63" s="40"/>
      <c r="BJ63" s="40"/>
      <c r="BK63" s="40"/>
      <c r="BL63" s="40"/>
      <c r="BM63" s="40"/>
      <c r="BN63" s="1"/>
      <c r="BQ63" s="37"/>
      <c r="BR63" s="37"/>
      <c r="BS63" s="37"/>
      <c r="BT63" s="37"/>
      <c r="BU63" s="37"/>
      <c r="BV63" s="37"/>
      <c r="BW63" s="37"/>
    </row>
    <row r="64" spans="60:75" x14ac:dyDescent="0.2">
      <c r="BH64" s="350"/>
      <c r="BI64" s="40"/>
      <c r="BJ64" s="40"/>
      <c r="BK64" s="40"/>
      <c r="BL64" s="40"/>
      <c r="BM64" s="40"/>
      <c r="BN64" s="1"/>
      <c r="BQ64" s="37"/>
      <c r="BR64" s="37"/>
      <c r="BS64" s="37"/>
      <c r="BT64" s="37"/>
      <c r="BU64" s="37"/>
      <c r="BV64" s="37"/>
      <c r="BW64" s="37"/>
    </row>
    <row r="65" spans="60:75" x14ac:dyDescent="0.2">
      <c r="BH65" s="350"/>
      <c r="BI65" s="40"/>
      <c r="BJ65" s="40"/>
      <c r="BK65" s="40"/>
      <c r="BL65" s="40"/>
      <c r="BM65" s="40"/>
      <c r="BN65" s="1"/>
      <c r="BQ65" s="37"/>
      <c r="BR65" s="37"/>
      <c r="BS65" s="37"/>
      <c r="BT65" s="37"/>
      <c r="BU65" s="37"/>
      <c r="BV65" s="37"/>
      <c r="BW65" s="37"/>
    </row>
    <row r="66" spans="60:75" x14ac:dyDescent="0.2">
      <c r="BH66" s="350"/>
      <c r="BI66" s="40"/>
      <c r="BJ66" s="40"/>
      <c r="BK66" s="40"/>
      <c r="BL66" s="40"/>
      <c r="BM66" s="40"/>
      <c r="BN66" s="1"/>
      <c r="BQ66" s="37"/>
      <c r="BR66" s="37"/>
      <c r="BS66" s="37"/>
      <c r="BT66" s="37"/>
      <c r="BU66" s="37"/>
      <c r="BV66" s="37"/>
      <c r="BW66" s="37"/>
    </row>
    <row r="67" spans="60:75" x14ac:dyDescent="0.2">
      <c r="BH67" s="350"/>
      <c r="BI67" s="40"/>
      <c r="BJ67" s="40"/>
      <c r="BK67" s="40"/>
      <c r="BL67" s="40"/>
      <c r="BM67" s="40"/>
      <c r="BN67" s="1"/>
      <c r="BQ67" s="37"/>
      <c r="BR67" s="37"/>
      <c r="BS67" s="37"/>
      <c r="BT67" s="37"/>
      <c r="BU67" s="37"/>
      <c r="BV67" s="37"/>
      <c r="BW67" s="37"/>
    </row>
    <row r="68" spans="60:75" x14ac:dyDescent="0.2">
      <c r="BH68" s="350"/>
      <c r="BI68" s="40"/>
      <c r="BJ68" s="40"/>
      <c r="BK68" s="40"/>
      <c r="BL68" s="40"/>
      <c r="BM68" s="40"/>
      <c r="BN68" s="1"/>
      <c r="BQ68" s="37"/>
      <c r="BR68" s="37"/>
      <c r="BS68" s="37"/>
      <c r="BT68" s="37"/>
      <c r="BU68" s="37"/>
      <c r="BV68" s="37"/>
      <c r="BW68" s="37"/>
    </row>
    <row r="69" spans="60:75" x14ac:dyDescent="0.2">
      <c r="BH69" s="350"/>
      <c r="BI69" s="40"/>
      <c r="BJ69" s="40"/>
      <c r="BK69" s="40"/>
      <c r="BL69" s="40"/>
      <c r="BM69" s="40"/>
      <c r="BN69" s="1"/>
      <c r="BQ69" s="37"/>
      <c r="BR69" s="37"/>
      <c r="BS69" s="37"/>
      <c r="BT69" s="37"/>
      <c r="BU69" s="37"/>
      <c r="BV69" s="37"/>
      <c r="BW69" s="37"/>
    </row>
    <row r="70" spans="60:75" x14ac:dyDescent="0.2">
      <c r="BH70" s="350"/>
      <c r="BI70" s="40"/>
      <c r="BJ70" s="40"/>
      <c r="BK70" s="40"/>
      <c r="BL70" s="40"/>
      <c r="BM70" s="40"/>
      <c r="BN70" s="1"/>
      <c r="BQ70" s="37"/>
      <c r="BR70" s="37"/>
      <c r="BS70" s="37"/>
      <c r="BT70" s="37"/>
      <c r="BU70" s="37"/>
      <c r="BV70" s="37"/>
      <c r="BW70" s="37"/>
    </row>
    <row r="71" spans="60:75" x14ac:dyDescent="0.2">
      <c r="BH71" s="350"/>
      <c r="BI71" s="40"/>
      <c r="BJ71" s="40"/>
      <c r="BK71" s="40"/>
      <c r="BL71" s="40"/>
      <c r="BM71" s="40"/>
      <c r="BN71" s="1"/>
      <c r="BQ71" s="37"/>
      <c r="BR71" s="37"/>
      <c r="BS71" s="37"/>
      <c r="BT71" s="37"/>
      <c r="BU71" s="37"/>
      <c r="BV71" s="37"/>
      <c r="BW71" s="37"/>
    </row>
    <row r="72" spans="60:75" x14ac:dyDescent="0.2">
      <c r="BH72" s="350"/>
      <c r="BI72" s="40"/>
      <c r="BJ72" s="40"/>
      <c r="BK72" s="40"/>
      <c r="BL72" s="40"/>
      <c r="BM72" s="40"/>
      <c r="BN72" s="1"/>
      <c r="BQ72" s="37"/>
      <c r="BR72" s="37"/>
      <c r="BS72" s="37"/>
      <c r="BT72" s="37"/>
      <c r="BU72" s="37"/>
      <c r="BV72" s="37"/>
      <c r="BW72" s="37"/>
    </row>
    <row r="73" spans="60:75" x14ac:dyDescent="0.2">
      <c r="BH73" s="350"/>
      <c r="BI73" s="40"/>
      <c r="BJ73" s="40"/>
      <c r="BK73" s="40"/>
      <c r="BL73" s="40"/>
      <c r="BM73" s="40"/>
      <c r="BN73" s="1"/>
      <c r="BQ73" s="37"/>
      <c r="BR73" s="37"/>
      <c r="BS73" s="37"/>
      <c r="BT73" s="37"/>
      <c r="BU73" s="37"/>
      <c r="BV73" s="37"/>
      <c r="BW73" s="37"/>
    </row>
    <row r="74" spans="60:75" x14ac:dyDescent="0.2">
      <c r="BH74" s="350"/>
      <c r="BI74" s="40"/>
      <c r="BJ74" s="40"/>
      <c r="BK74" s="40"/>
      <c r="BL74" s="40"/>
      <c r="BM74" s="40"/>
      <c r="BN74" s="1"/>
      <c r="BQ74" s="37"/>
      <c r="BR74" s="37"/>
      <c r="BS74" s="37"/>
      <c r="BT74" s="37"/>
      <c r="BU74" s="37"/>
      <c r="BV74" s="37"/>
      <c r="BW74" s="37"/>
    </row>
    <row r="75" spans="60:75" x14ac:dyDescent="0.2">
      <c r="BH75" s="350"/>
      <c r="BI75" s="40"/>
      <c r="BJ75" s="40"/>
      <c r="BK75" s="40"/>
      <c r="BL75" s="40"/>
      <c r="BM75" s="40"/>
      <c r="BN75" s="1"/>
      <c r="BQ75" s="37"/>
      <c r="BR75" s="37"/>
      <c r="BS75" s="37"/>
      <c r="BT75" s="37"/>
      <c r="BU75" s="37"/>
      <c r="BV75" s="37"/>
      <c r="BW75" s="37"/>
    </row>
    <row r="76" spans="60:75" x14ac:dyDescent="0.2">
      <c r="BH76" s="350"/>
      <c r="BI76" s="40"/>
      <c r="BJ76" s="40"/>
      <c r="BK76" s="40"/>
      <c r="BL76" s="40"/>
      <c r="BM76" s="40"/>
      <c r="BN76" s="1"/>
      <c r="BQ76" s="37"/>
      <c r="BR76" s="37"/>
      <c r="BS76" s="37"/>
      <c r="BT76" s="37"/>
      <c r="BU76" s="37"/>
      <c r="BV76" s="37"/>
      <c r="BW76" s="37"/>
    </row>
    <row r="77" spans="60:75" x14ac:dyDescent="0.2">
      <c r="BH77" s="350"/>
      <c r="BI77" s="40"/>
      <c r="BJ77" s="40"/>
      <c r="BK77" s="40"/>
      <c r="BL77" s="40"/>
      <c r="BM77" s="40"/>
      <c r="BN77" s="1"/>
      <c r="BQ77" s="37"/>
      <c r="BR77" s="37"/>
      <c r="BS77" s="37"/>
      <c r="BT77" s="37"/>
      <c r="BU77" s="37"/>
      <c r="BV77" s="37"/>
      <c r="BW77" s="37"/>
    </row>
    <row r="78" spans="60:75" x14ac:dyDescent="0.2">
      <c r="BH78" s="350"/>
      <c r="BI78" s="40"/>
      <c r="BJ78" s="40"/>
      <c r="BK78" s="40"/>
      <c r="BL78" s="40"/>
      <c r="BM78" s="40"/>
      <c r="BN78" s="1"/>
      <c r="BQ78" s="37"/>
      <c r="BR78" s="37"/>
      <c r="BS78" s="37"/>
      <c r="BT78" s="37"/>
      <c r="BU78" s="37"/>
      <c r="BV78" s="37"/>
      <c r="BW78" s="37"/>
    </row>
    <row r="79" spans="60:75" x14ac:dyDescent="0.2">
      <c r="BH79" s="350"/>
      <c r="BI79" s="40"/>
      <c r="BJ79" s="40"/>
      <c r="BK79" s="40"/>
      <c r="BL79" s="40"/>
      <c r="BM79" s="40"/>
      <c r="BN79" s="1"/>
      <c r="BQ79" s="37"/>
      <c r="BR79" s="37"/>
      <c r="BS79" s="37"/>
      <c r="BT79" s="37"/>
      <c r="BU79" s="37"/>
      <c r="BV79" s="37"/>
      <c r="BW79" s="37"/>
    </row>
    <row r="80" spans="60:75" x14ac:dyDescent="0.2">
      <c r="BH80" s="350"/>
      <c r="BI80" s="40"/>
      <c r="BJ80" s="40"/>
      <c r="BK80" s="40"/>
      <c r="BL80" s="40"/>
      <c r="BM80" s="40"/>
      <c r="BN80" s="1"/>
      <c r="BQ80" s="37"/>
      <c r="BR80" s="37"/>
      <c r="BS80" s="37"/>
      <c r="BT80" s="37"/>
      <c r="BU80" s="37"/>
      <c r="BV80" s="37"/>
      <c r="BW80" s="37"/>
    </row>
    <row r="81" spans="60:75" x14ac:dyDescent="0.2">
      <c r="BH81" s="350"/>
      <c r="BI81" s="40"/>
      <c r="BJ81" s="40"/>
      <c r="BK81" s="40"/>
      <c r="BL81" s="40"/>
      <c r="BM81" s="40"/>
      <c r="BN81" s="1"/>
      <c r="BQ81" s="37"/>
      <c r="BR81" s="37"/>
      <c r="BS81" s="37"/>
      <c r="BT81" s="37"/>
      <c r="BU81" s="37"/>
      <c r="BV81" s="37"/>
      <c r="BW81" s="37"/>
    </row>
    <row r="82" spans="60:75" x14ac:dyDescent="0.2">
      <c r="BH82" s="350"/>
      <c r="BI82" s="40"/>
      <c r="BJ82" s="40"/>
      <c r="BK82" s="40"/>
      <c r="BL82" s="40"/>
      <c r="BM82" s="40"/>
      <c r="BN82" s="1"/>
      <c r="BQ82" s="37"/>
      <c r="BR82" s="37"/>
      <c r="BS82" s="37"/>
      <c r="BT82" s="37"/>
      <c r="BU82" s="37"/>
      <c r="BV82" s="37"/>
      <c r="BW82" s="37"/>
    </row>
    <row r="83" spans="60:75" x14ac:dyDescent="0.2">
      <c r="BH83" s="350"/>
      <c r="BI83" s="40"/>
      <c r="BJ83" s="40"/>
      <c r="BK83" s="40"/>
      <c r="BL83" s="40"/>
      <c r="BM83" s="40"/>
      <c r="BN83" s="1"/>
      <c r="BQ83" s="37"/>
      <c r="BR83" s="37"/>
      <c r="BS83" s="37"/>
      <c r="BT83" s="37"/>
      <c r="BU83" s="37"/>
      <c r="BV83" s="37"/>
      <c r="BW83" s="37"/>
    </row>
    <row r="84" spans="60:75" x14ac:dyDescent="0.2">
      <c r="BH84" s="350"/>
      <c r="BI84" s="40"/>
      <c r="BJ84" s="40"/>
      <c r="BK84" s="40"/>
      <c r="BL84" s="40"/>
      <c r="BM84" s="40"/>
      <c r="BN84" s="1"/>
      <c r="BQ84" s="37"/>
      <c r="BR84" s="37"/>
      <c r="BS84" s="37"/>
      <c r="BT84" s="37"/>
      <c r="BU84" s="37"/>
      <c r="BV84" s="37"/>
      <c r="BW84" s="37"/>
    </row>
    <row r="85" spans="60:75" x14ac:dyDescent="0.2">
      <c r="BH85" s="350"/>
      <c r="BI85" s="40"/>
      <c r="BJ85" s="40"/>
      <c r="BK85" s="40"/>
      <c r="BL85" s="40"/>
      <c r="BM85" s="40"/>
      <c r="BN85" s="1"/>
      <c r="BQ85" s="37"/>
      <c r="BR85" s="37"/>
      <c r="BS85" s="37"/>
      <c r="BT85" s="37"/>
      <c r="BU85" s="37"/>
      <c r="BV85" s="37"/>
      <c r="BW85" s="37"/>
    </row>
    <row r="86" spans="60:75" x14ac:dyDescent="0.2">
      <c r="BH86" s="350"/>
      <c r="BI86" s="40"/>
      <c r="BJ86" s="40"/>
      <c r="BK86" s="40"/>
      <c r="BL86" s="40"/>
      <c r="BM86" s="40"/>
      <c r="BN86" s="1"/>
      <c r="BQ86" s="37"/>
      <c r="BR86" s="37"/>
      <c r="BS86" s="37"/>
      <c r="BT86" s="37"/>
      <c r="BU86" s="37"/>
      <c r="BV86" s="37"/>
      <c r="BW86" s="37"/>
    </row>
    <row r="87" spans="60:75" x14ac:dyDescent="0.2">
      <c r="BH87" s="350"/>
      <c r="BI87" s="40"/>
      <c r="BJ87" s="40"/>
      <c r="BK87" s="40"/>
      <c r="BL87" s="40"/>
      <c r="BM87" s="40"/>
      <c r="BN87" s="1"/>
      <c r="BQ87" s="37"/>
      <c r="BR87" s="37"/>
      <c r="BS87" s="37"/>
      <c r="BT87" s="37"/>
      <c r="BU87" s="37"/>
      <c r="BV87" s="37"/>
      <c r="BW87" s="37"/>
    </row>
    <row r="88" spans="60:75" x14ac:dyDescent="0.2">
      <c r="BH88" s="350"/>
      <c r="BI88" s="40"/>
      <c r="BJ88" s="40"/>
      <c r="BK88" s="40"/>
      <c r="BL88" s="40"/>
      <c r="BM88" s="40"/>
      <c r="BN88" s="1"/>
      <c r="BQ88" s="37"/>
      <c r="BR88" s="37"/>
      <c r="BS88" s="37"/>
      <c r="BT88" s="37"/>
      <c r="BU88" s="37"/>
      <c r="BV88" s="37"/>
      <c r="BW88" s="37"/>
    </row>
    <row r="89" spans="60:75" x14ac:dyDescent="0.2">
      <c r="BH89" s="350"/>
      <c r="BI89" s="40"/>
      <c r="BJ89" s="40"/>
      <c r="BK89" s="40"/>
      <c r="BL89" s="40"/>
      <c r="BM89" s="40"/>
      <c r="BN89" s="1"/>
      <c r="BQ89" s="37"/>
      <c r="BR89" s="37"/>
      <c r="BS89" s="37"/>
      <c r="BT89" s="37"/>
      <c r="BU89" s="37"/>
      <c r="BV89" s="37"/>
      <c r="BW89" s="37"/>
    </row>
    <row r="90" spans="60:75" x14ac:dyDescent="0.2">
      <c r="BH90" s="350"/>
      <c r="BI90" s="40"/>
      <c r="BJ90" s="40"/>
      <c r="BK90" s="40"/>
      <c r="BL90" s="40"/>
      <c r="BM90" s="40"/>
      <c r="BN90" s="1"/>
      <c r="BQ90" s="37"/>
      <c r="BR90" s="37"/>
      <c r="BS90" s="37"/>
      <c r="BT90" s="37"/>
      <c r="BU90" s="37"/>
      <c r="BV90" s="37"/>
      <c r="BW90" s="37"/>
    </row>
    <row r="91" spans="60:75" x14ac:dyDescent="0.2">
      <c r="BH91" s="350"/>
      <c r="BI91" s="40"/>
      <c r="BJ91" s="40"/>
      <c r="BK91" s="40"/>
      <c r="BL91" s="40"/>
      <c r="BM91" s="40"/>
      <c r="BN91" s="1"/>
      <c r="BQ91" s="37"/>
      <c r="BR91" s="37"/>
      <c r="BS91" s="37"/>
      <c r="BT91" s="37"/>
      <c r="BU91" s="37"/>
      <c r="BV91" s="37"/>
      <c r="BW91" s="37"/>
    </row>
    <row r="92" spans="60:75" x14ac:dyDescent="0.2">
      <c r="BH92" s="350"/>
      <c r="BI92" s="40"/>
      <c r="BJ92" s="40"/>
      <c r="BK92" s="40"/>
      <c r="BL92" s="40"/>
      <c r="BM92" s="40"/>
      <c r="BN92" s="1"/>
      <c r="BQ92" s="37"/>
      <c r="BR92" s="37"/>
      <c r="BS92" s="37"/>
      <c r="BT92" s="37"/>
      <c r="BU92" s="37"/>
      <c r="BV92" s="37"/>
      <c r="BW92" s="37"/>
    </row>
    <row r="93" spans="60:75" x14ac:dyDescent="0.2">
      <c r="BH93" s="350"/>
      <c r="BI93" s="40"/>
      <c r="BJ93" s="40"/>
      <c r="BK93" s="40"/>
      <c r="BL93" s="40"/>
      <c r="BM93" s="40"/>
      <c r="BN93" s="1"/>
      <c r="BQ93" s="37"/>
      <c r="BR93" s="37"/>
      <c r="BS93" s="37"/>
      <c r="BT93" s="37"/>
      <c r="BU93" s="37"/>
      <c r="BV93" s="37"/>
      <c r="BW93" s="37"/>
    </row>
    <row r="94" spans="60:75" x14ac:dyDescent="0.2">
      <c r="BH94" s="350"/>
      <c r="BI94" s="40"/>
      <c r="BJ94" s="40"/>
      <c r="BK94" s="40"/>
      <c r="BL94" s="40"/>
      <c r="BM94" s="40"/>
      <c r="BN94" s="1"/>
      <c r="BQ94" s="37"/>
      <c r="BR94" s="37"/>
      <c r="BS94" s="37"/>
      <c r="BT94" s="37"/>
      <c r="BU94" s="37"/>
      <c r="BV94" s="37"/>
      <c r="BW94" s="37"/>
    </row>
    <row r="95" spans="60:75" x14ac:dyDescent="0.2">
      <c r="BH95" s="350"/>
      <c r="BI95" s="40"/>
      <c r="BJ95" s="40"/>
      <c r="BK95" s="40"/>
      <c r="BL95" s="40"/>
      <c r="BM95" s="40"/>
      <c r="BN95" s="1"/>
      <c r="BQ95" s="37"/>
      <c r="BR95" s="37"/>
      <c r="BS95" s="37"/>
      <c r="BT95" s="37"/>
      <c r="BU95" s="37"/>
      <c r="BV95" s="37"/>
      <c r="BW95" s="37"/>
    </row>
    <row r="96" spans="60:75" x14ac:dyDescent="0.2">
      <c r="BH96" s="350"/>
      <c r="BI96" s="40"/>
      <c r="BJ96" s="40"/>
      <c r="BK96" s="40"/>
      <c r="BL96" s="40"/>
      <c r="BM96" s="40"/>
      <c r="BN96" s="1"/>
      <c r="BQ96" s="37"/>
      <c r="BR96" s="37"/>
      <c r="BS96" s="37"/>
      <c r="BT96" s="37"/>
      <c r="BU96" s="37"/>
      <c r="BV96" s="37"/>
      <c r="BW96" s="37"/>
    </row>
    <row r="97" spans="60:75" x14ac:dyDescent="0.2">
      <c r="BH97" s="350"/>
      <c r="BI97" s="40"/>
      <c r="BJ97" s="40"/>
      <c r="BK97" s="40"/>
      <c r="BL97" s="40"/>
      <c r="BM97" s="40"/>
      <c r="BN97" s="1"/>
      <c r="BQ97" s="37"/>
      <c r="BR97" s="37"/>
      <c r="BS97" s="37"/>
      <c r="BT97" s="37"/>
      <c r="BU97" s="37"/>
      <c r="BV97" s="37"/>
      <c r="BW97" s="37"/>
    </row>
    <row r="98" spans="60:75" x14ac:dyDescent="0.2">
      <c r="BH98" s="350"/>
      <c r="BI98" s="40"/>
      <c r="BJ98" s="40"/>
      <c r="BK98" s="40"/>
      <c r="BL98" s="40"/>
      <c r="BM98" s="40"/>
      <c r="BN98" s="1"/>
      <c r="BQ98" s="37"/>
      <c r="BR98" s="37"/>
      <c r="BS98" s="37"/>
      <c r="BT98" s="37"/>
      <c r="BU98" s="37"/>
      <c r="BV98" s="37"/>
      <c r="BW98" s="37"/>
    </row>
    <row r="99" spans="60:75" x14ac:dyDescent="0.2">
      <c r="BH99" s="350"/>
      <c r="BI99" s="40"/>
      <c r="BJ99" s="40"/>
      <c r="BK99" s="40"/>
      <c r="BL99" s="40"/>
      <c r="BM99" s="40"/>
      <c r="BN99" s="1"/>
      <c r="BQ99" s="37"/>
      <c r="BR99" s="37"/>
      <c r="BS99" s="37"/>
      <c r="BT99" s="37"/>
      <c r="BU99" s="37"/>
      <c r="BV99" s="37"/>
      <c r="BW99" s="37"/>
    </row>
    <row r="100" spans="60:75" x14ac:dyDescent="0.2">
      <c r="BH100" s="350"/>
      <c r="BI100" s="40"/>
      <c r="BJ100" s="40"/>
      <c r="BK100" s="40"/>
      <c r="BL100" s="40"/>
      <c r="BM100" s="40"/>
      <c r="BN100" s="1"/>
      <c r="BQ100" s="37"/>
      <c r="BR100" s="37"/>
      <c r="BS100" s="37"/>
      <c r="BT100" s="37"/>
      <c r="BU100" s="37"/>
      <c r="BV100" s="37"/>
      <c r="BW100" s="37"/>
    </row>
    <row r="101" spans="60:75" x14ac:dyDescent="0.2">
      <c r="BH101" s="350"/>
      <c r="BI101" s="40"/>
      <c r="BJ101" s="40"/>
      <c r="BK101" s="40"/>
      <c r="BL101" s="40"/>
      <c r="BM101" s="40"/>
      <c r="BN101" s="1"/>
      <c r="BQ101" s="37"/>
      <c r="BR101" s="37"/>
      <c r="BS101" s="37"/>
      <c r="BT101" s="37"/>
      <c r="BU101" s="37"/>
      <c r="BV101" s="37"/>
      <c r="BW101" s="37"/>
    </row>
    <row r="102" spans="60:75" x14ac:dyDescent="0.2">
      <c r="BH102" s="350"/>
      <c r="BI102" s="40"/>
      <c r="BJ102" s="40"/>
      <c r="BK102" s="40"/>
      <c r="BL102" s="40"/>
      <c r="BM102" s="40"/>
      <c r="BN102" s="1"/>
      <c r="BQ102" s="37"/>
      <c r="BR102" s="37"/>
      <c r="BS102" s="37"/>
      <c r="BT102" s="37"/>
      <c r="BU102" s="37"/>
      <c r="BV102" s="37"/>
      <c r="BW102" s="37"/>
    </row>
    <row r="103" spans="60:75" x14ac:dyDescent="0.2">
      <c r="BH103" s="350"/>
      <c r="BI103" s="40"/>
      <c r="BJ103" s="40"/>
      <c r="BK103" s="40"/>
      <c r="BL103" s="40"/>
      <c r="BM103" s="40"/>
      <c r="BN103" s="1"/>
      <c r="BQ103" s="37"/>
      <c r="BR103" s="37"/>
      <c r="BS103" s="37"/>
      <c r="BT103" s="37"/>
      <c r="BU103" s="37"/>
      <c r="BV103" s="37"/>
      <c r="BW103" s="37"/>
    </row>
    <row r="104" spans="60:75" x14ac:dyDescent="0.2">
      <c r="BH104" s="350"/>
      <c r="BI104" s="40"/>
      <c r="BJ104" s="40"/>
      <c r="BK104" s="40"/>
      <c r="BL104" s="40"/>
      <c r="BM104" s="40"/>
      <c r="BN104" s="1"/>
      <c r="BQ104" s="37"/>
      <c r="BR104" s="37"/>
      <c r="BS104" s="37"/>
      <c r="BT104" s="37"/>
      <c r="BU104" s="37"/>
      <c r="BV104" s="37"/>
      <c r="BW104" s="37"/>
    </row>
    <row r="105" spans="60:75" x14ac:dyDescent="0.2">
      <c r="BH105" s="350"/>
      <c r="BI105" s="40"/>
      <c r="BJ105" s="40"/>
      <c r="BK105" s="40"/>
      <c r="BL105" s="40"/>
      <c r="BM105" s="40"/>
      <c r="BN105" s="1"/>
      <c r="BQ105" s="37"/>
      <c r="BR105" s="37"/>
      <c r="BS105" s="37"/>
      <c r="BT105" s="37"/>
      <c r="BU105" s="37"/>
      <c r="BV105" s="37"/>
      <c r="BW105" s="37"/>
    </row>
    <row r="106" spans="60:75" x14ac:dyDescent="0.2">
      <c r="BH106" s="350"/>
      <c r="BI106" s="40"/>
      <c r="BJ106" s="40"/>
      <c r="BK106" s="40"/>
      <c r="BL106" s="40"/>
      <c r="BM106" s="40"/>
      <c r="BN106" s="1"/>
      <c r="BQ106" s="37"/>
      <c r="BR106" s="37"/>
      <c r="BS106" s="37"/>
      <c r="BT106" s="37"/>
      <c r="BU106" s="37"/>
      <c r="BV106" s="37"/>
      <c r="BW106" s="37"/>
    </row>
    <row r="107" spans="60:75" x14ac:dyDescent="0.2">
      <c r="BH107" s="350"/>
      <c r="BI107" s="40"/>
      <c r="BJ107" s="40"/>
      <c r="BK107" s="40"/>
      <c r="BL107" s="40"/>
      <c r="BM107" s="40"/>
      <c r="BN107" s="1"/>
      <c r="BQ107" s="37"/>
      <c r="BR107" s="37"/>
      <c r="BS107" s="37"/>
      <c r="BT107" s="37"/>
      <c r="BU107" s="37"/>
      <c r="BV107" s="37"/>
      <c r="BW107" s="37"/>
    </row>
    <row r="108" spans="60:75" x14ac:dyDescent="0.2">
      <c r="BH108" s="350"/>
      <c r="BI108" s="40"/>
      <c r="BJ108" s="40"/>
      <c r="BK108" s="40"/>
      <c r="BL108" s="40"/>
      <c r="BM108" s="40"/>
      <c r="BN108" s="1"/>
      <c r="BQ108" s="37"/>
      <c r="BR108" s="37"/>
      <c r="BS108" s="37"/>
      <c r="BT108" s="37"/>
      <c r="BU108" s="37"/>
      <c r="BV108" s="37"/>
      <c r="BW108" s="37"/>
    </row>
    <row r="109" spans="60:75" x14ac:dyDescent="0.2">
      <c r="BH109" s="350"/>
      <c r="BI109" s="40"/>
      <c r="BJ109" s="40"/>
      <c r="BK109" s="40"/>
      <c r="BL109" s="40"/>
      <c r="BM109" s="40"/>
      <c r="BN109" s="1"/>
      <c r="BQ109" s="37"/>
      <c r="BR109" s="37"/>
      <c r="BS109" s="37"/>
      <c r="BT109" s="37"/>
      <c r="BU109" s="37"/>
      <c r="BV109" s="37"/>
      <c r="BW109" s="37"/>
    </row>
    <row r="110" spans="60:75" x14ac:dyDescent="0.2">
      <c r="BH110" s="350"/>
      <c r="BI110" s="40"/>
      <c r="BJ110" s="40"/>
      <c r="BK110" s="40"/>
      <c r="BL110" s="40"/>
      <c r="BM110" s="40"/>
      <c r="BN110" s="1"/>
      <c r="BQ110" s="37"/>
      <c r="BR110" s="37"/>
      <c r="BS110" s="37"/>
      <c r="BT110" s="37"/>
      <c r="BU110" s="37"/>
      <c r="BV110" s="37"/>
      <c r="BW110" s="37"/>
    </row>
    <row r="111" spans="60:75" x14ac:dyDescent="0.2">
      <c r="BH111" s="350"/>
      <c r="BI111" s="40"/>
      <c r="BJ111" s="40"/>
      <c r="BK111" s="40"/>
      <c r="BL111" s="40"/>
      <c r="BM111" s="40"/>
      <c r="BN111" s="1"/>
      <c r="BQ111" s="37"/>
      <c r="BR111" s="37"/>
      <c r="BS111" s="37"/>
      <c r="BT111" s="37"/>
      <c r="BU111" s="37"/>
      <c r="BV111" s="37"/>
      <c r="BW111" s="37"/>
    </row>
    <row r="112" spans="60:75" x14ac:dyDescent="0.2">
      <c r="BH112" s="350"/>
      <c r="BI112" s="40"/>
      <c r="BJ112" s="40"/>
      <c r="BK112" s="40"/>
      <c r="BL112" s="40"/>
      <c r="BM112" s="40"/>
      <c r="BN112" s="1"/>
      <c r="BQ112" s="37"/>
      <c r="BR112" s="37"/>
      <c r="BS112" s="37"/>
      <c r="BT112" s="37"/>
      <c r="BU112" s="37"/>
      <c r="BV112" s="37"/>
      <c r="BW112" s="37"/>
    </row>
    <row r="113" spans="60:75" x14ac:dyDescent="0.2">
      <c r="BH113" s="350"/>
      <c r="BI113" s="40"/>
      <c r="BJ113" s="40"/>
      <c r="BK113" s="40"/>
      <c r="BL113" s="40"/>
      <c r="BM113" s="40"/>
      <c r="BN113" s="1"/>
      <c r="BQ113" s="37"/>
      <c r="BR113" s="37"/>
      <c r="BS113" s="37"/>
      <c r="BT113" s="37"/>
      <c r="BU113" s="37"/>
      <c r="BV113" s="37"/>
      <c r="BW113" s="37"/>
    </row>
    <row r="114" spans="60:75" x14ac:dyDescent="0.2">
      <c r="BH114" s="350"/>
      <c r="BI114" s="40"/>
      <c r="BJ114" s="40"/>
      <c r="BK114" s="40"/>
      <c r="BL114" s="40"/>
      <c r="BM114" s="40"/>
      <c r="BN114" s="1"/>
      <c r="BQ114" s="37"/>
      <c r="BR114" s="37"/>
      <c r="BS114" s="37"/>
      <c r="BT114" s="37"/>
      <c r="BU114" s="37"/>
      <c r="BV114" s="37"/>
      <c r="BW114" s="37"/>
    </row>
    <row r="115" spans="60:75" x14ac:dyDescent="0.2">
      <c r="BH115" s="350"/>
      <c r="BI115" s="40"/>
      <c r="BJ115" s="40"/>
      <c r="BK115" s="40"/>
      <c r="BL115" s="40"/>
      <c r="BM115" s="40"/>
      <c r="BN115" s="1"/>
      <c r="BQ115" s="37"/>
      <c r="BR115" s="37"/>
      <c r="BS115" s="37"/>
      <c r="BT115" s="37"/>
      <c r="BU115" s="37"/>
      <c r="BV115" s="37"/>
      <c r="BW115" s="37"/>
    </row>
    <row r="116" spans="60:75" x14ac:dyDescent="0.2">
      <c r="BH116" s="350"/>
      <c r="BI116" s="40"/>
      <c r="BJ116" s="40"/>
      <c r="BK116" s="40"/>
      <c r="BL116" s="40"/>
      <c r="BM116" s="40"/>
      <c r="BN116" s="1"/>
      <c r="BQ116" s="37"/>
      <c r="BR116" s="37"/>
      <c r="BS116" s="37"/>
      <c r="BT116" s="37"/>
      <c r="BU116" s="37"/>
      <c r="BV116" s="37"/>
      <c r="BW116" s="37"/>
    </row>
    <row r="117" spans="60:75" x14ac:dyDescent="0.2">
      <c r="BH117" s="350"/>
      <c r="BI117" s="40"/>
      <c r="BJ117" s="40"/>
      <c r="BK117" s="40"/>
      <c r="BL117" s="40"/>
      <c r="BM117" s="40"/>
      <c r="BN117" s="1"/>
      <c r="BQ117" s="37"/>
      <c r="BR117" s="37"/>
      <c r="BS117" s="37"/>
      <c r="BT117" s="37"/>
      <c r="BU117" s="37"/>
      <c r="BV117" s="37"/>
      <c r="BW117" s="37"/>
    </row>
    <row r="118" spans="60:75" x14ac:dyDescent="0.2">
      <c r="BH118" s="350"/>
      <c r="BI118" s="40"/>
      <c r="BJ118" s="40"/>
      <c r="BK118" s="40"/>
      <c r="BL118" s="40"/>
      <c r="BM118" s="40"/>
      <c r="BN118" s="1"/>
      <c r="BQ118" s="37"/>
      <c r="BR118" s="37"/>
      <c r="BS118" s="37"/>
      <c r="BT118" s="37"/>
      <c r="BU118" s="37"/>
      <c r="BV118" s="37"/>
      <c r="BW118" s="37"/>
    </row>
    <row r="119" spans="60:75" x14ac:dyDescent="0.2">
      <c r="BH119" s="350"/>
      <c r="BI119" s="40"/>
      <c r="BJ119" s="40"/>
      <c r="BK119" s="40"/>
      <c r="BL119" s="40"/>
      <c r="BM119" s="40"/>
      <c r="BN119" s="1"/>
      <c r="BQ119" s="37"/>
      <c r="BR119" s="37"/>
      <c r="BS119" s="37"/>
      <c r="BT119" s="37"/>
      <c r="BU119" s="37"/>
      <c r="BV119" s="37"/>
      <c r="BW119" s="37"/>
    </row>
    <row r="120" spans="60:75" x14ac:dyDescent="0.2">
      <c r="BH120" s="350"/>
      <c r="BI120" s="40"/>
      <c r="BJ120" s="40"/>
      <c r="BK120" s="40"/>
      <c r="BL120" s="40"/>
      <c r="BM120" s="40"/>
      <c r="BN120" s="1"/>
      <c r="BQ120" s="37"/>
      <c r="BR120" s="37"/>
      <c r="BS120" s="37"/>
      <c r="BT120" s="37"/>
      <c r="BU120" s="37"/>
      <c r="BV120" s="37"/>
      <c r="BW120" s="37"/>
    </row>
    <row r="121" spans="60:75" x14ac:dyDescent="0.2">
      <c r="BH121" s="350"/>
      <c r="BI121" s="40"/>
      <c r="BJ121" s="40"/>
      <c r="BK121" s="40"/>
      <c r="BL121" s="40"/>
      <c r="BM121" s="40"/>
      <c r="BN121" s="1"/>
      <c r="BQ121" s="37"/>
      <c r="BR121" s="37"/>
      <c r="BS121" s="37"/>
      <c r="BT121" s="37"/>
      <c r="BU121" s="37"/>
      <c r="BV121" s="37"/>
      <c r="BW121" s="37"/>
    </row>
    <row r="122" spans="60:75" x14ac:dyDescent="0.2">
      <c r="BH122" s="350"/>
      <c r="BI122" s="40"/>
      <c r="BJ122" s="40"/>
      <c r="BK122" s="40"/>
      <c r="BL122" s="40"/>
      <c r="BM122" s="40"/>
      <c r="BN122" s="1"/>
      <c r="BQ122" s="37"/>
      <c r="BR122" s="37"/>
      <c r="BS122" s="37"/>
      <c r="BT122" s="37"/>
      <c r="BU122" s="37"/>
      <c r="BV122" s="37"/>
      <c r="BW122" s="37"/>
    </row>
    <row r="123" spans="60:75" x14ac:dyDescent="0.2">
      <c r="BH123" s="350"/>
      <c r="BI123" s="40"/>
      <c r="BJ123" s="40"/>
      <c r="BK123" s="40"/>
      <c r="BL123" s="40"/>
      <c r="BM123" s="40"/>
      <c r="BN123" s="1"/>
      <c r="BQ123" s="37"/>
      <c r="BR123" s="37"/>
      <c r="BS123" s="37"/>
      <c r="BT123" s="37"/>
      <c r="BU123" s="37"/>
      <c r="BV123" s="37"/>
      <c r="BW123" s="37"/>
    </row>
    <row r="124" spans="60:75" x14ac:dyDescent="0.2">
      <c r="BH124" s="350"/>
      <c r="BI124" s="40"/>
      <c r="BJ124" s="40"/>
      <c r="BK124" s="40"/>
      <c r="BL124" s="40"/>
      <c r="BM124" s="40"/>
      <c r="BN124" s="1"/>
      <c r="BQ124" s="37"/>
      <c r="BR124" s="37"/>
      <c r="BS124" s="37"/>
      <c r="BT124" s="37"/>
      <c r="BU124" s="37"/>
      <c r="BV124" s="37"/>
      <c r="BW124" s="37"/>
    </row>
    <row r="125" spans="60:75" x14ac:dyDescent="0.2">
      <c r="BH125" s="350"/>
      <c r="BI125" s="40"/>
      <c r="BJ125" s="40"/>
      <c r="BK125" s="40"/>
      <c r="BL125" s="40"/>
      <c r="BM125" s="40"/>
      <c r="BN125" s="1"/>
      <c r="BQ125" s="37"/>
      <c r="BR125" s="37"/>
      <c r="BS125" s="37"/>
      <c r="BT125" s="37"/>
      <c r="BU125" s="37"/>
      <c r="BV125" s="37"/>
      <c r="BW125" s="37"/>
    </row>
    <row r="126" spans="60:75" x14ac:dyDescent="0.2">
      <c r="BH126" s="350"/>
      <c r="BI126" s="40"/>
      <c r="BJ126" s="40"/>
      <c r="BK126" s="40"/>
      <c r="BL126" s="40"/>
      <c r="BM126" s="40"/>
      <c r="BN126" s="1"/>
      <c r="BQ126" s="37"/>
      <c r="BR126" s="37"/>
      <c r="BS126" s="37"/>
      <c r="BT126" s="37"/>
      <c r="BU126" s="37"/>
      <c r="BV126" s="37"/>
      <c r="BW126" s="37"/>
    </row>
    <row r="127" spans="60:75" x14ac:dyDescent="0.2">
      <c r="BH127" s="350"/>
      <c r="BI127" s="40"/>
      <c r="BJ127" s="40"/>
      <c r="BK127" s="40"/>
      <c r="BL127" s="40"/>
      <c r="BM127" s="40"/>
      <c r="BN127" s="1"/>
      <c r="BQ127" s="37"/>
      <c r="BR127" s="37"/>
      <c r="BS127" s="37"/>
      <c r="BT127" s="37"/>
      <c r="BU127" s="37"/>
      <c r="BV127" s="37"/>
      <c r="BW127" s="37"/>
    </row>
    <row r="128" spans="60:75" x14ac:dyDescent="0.2">
      <c r="BH128" s="350"/>
      <c r="BI128" s="40"/>
      <c r="BJ128" s="40"/>
      <c r="BK128" s="40"/>
      <c r="BL128" s="40"/>
      <c r="BM128" s="40"/>
      <c r="BN128" s="1"/>
      <c r="BQ128" s="37"/>
      <c r="BR128" s="37"/>
      <c r="BS128" s="37"/>
      <c r="BT128" s="37"/>
      <c r="BU128" s="37"/>
      <c r="BV128" s="37"/>
      <c r="BW128" s="37"/>
    </row>
    <row r="129" spans="60:75" x14ac:dyDescent="0.2">
      <c r="BH129" s="350"/>
      <c r="BI129" s="40"/>
      <c r="BJ129" s="40"/>
      <c r="BK129" s="40"/>
      <c r="BL129" s="40"/>
      <c r="BM129" s="40"/>
      <c r="BN129" s="1"/>
      <c r="BQ129" s="37"/>
      <c r="BR129" s="37"/>
      <c r="BS129" s="37"/>
      <c r="BT129" s="37"/>
      <c r="BU129" s="37"/>
      <c r="BV129" s="37"/>
      <c r="BW129" s="37"/>
    </row>
    <row r="130" spans="60:75" x14ac:dyDescent="0.2">
      <c r="BH130" s="350"/>
      <c r="BI130" s="40"/>
      <c r="BJ130" s="40"/>
      <c r="BK130" s="40"/>
      <c r="BL130" s="40"/>
      <c r="BM130" s="40"/>
      <c r="BN130" s="1"/>
      <c r="BQ130" s="37"/>
      <c r="BR130" s="37"/>
      <c r="BS130" s="37"/>
      <c r="BT130" s="37"/>
      <c r="BU130" s="37"/>
      <c r="BV130" s="37"/>
      <c r="BW130" s="37"/>
    </row>
    <row r="131" spans="60:75" x14ac:dyDescent="0.2">
      <c r="BH131" s="350"/>
      <c r="BI131" s="40"/>
      <c r="BJ131" s="40"/>
      <c r="BK131" s="40"/>
      <c r="BL131" s="40"/>
      <c r="BM131" s="40"/>
      <c r="BN131" s="1"/>
      <c r="BQ131" s="37"/>
      <c r="BR131" s="37"/>
      <c r="BS131" s="37"/>
      <c r="BT131" s="37"/>
      <c r="BU131" s="37"/>
      <c r="BV131" s="37"/>
      <c r="BW131" s="37"/>
    </row>
    <row r="132" spans="60:75" x14ac:dyDescent="0.2">
      <c r="BH132" s="350"/>
      <c r="BI132" s="40"/>
      <c r="BJ132" s="40"/>
      <c r="BK132" s="40"/>
      <c r="BL132" s="40"/>
      <c r="BM132" s="40"/>
      <c r="BN132" s="1"/>
      <c r="BQ132" s="37"/>
      <c r="BR132" s="37"/>
      <c r="BS132" s="37"/>
      <c r="BT132" s="37"/>
      <c r="BU132" s="37"/>
      <c r="BV132" s="37"/>
      <c r="BW132" s="37"/>
    </row>
    <row r="133" spans="60:75" x14ac:dyDescent="0.2">
      <c r="BH133" s="350"/>
      <c r="BI133" s="40"/>
      <c r="BJ133" s="40"/>
      <c r="BK133" s="40"/>
      <c r="BL133" s="40"/>
      <c r="BM133" s="40"/>
      <c r="BN133" s="1"/>
      <c r="BQ133" s="37"/>
      <c r="BR133" s="37"/>
      <c r="BS133" s="37"/>
      <c r="BT133" s="37"/>
      <c r="BU133" s="37"/>
      <c r="BV133" s="37"/>
      <c r="BW133" s="37"/>
    </row>
    <row r="134" spans="60:75" x14ac:dyDescent="0.2">
      <c r="BH134" s="350"/>
      <c r="BI134" s="40"/>
      <c r="BJ134" s="40"/>
      <c r="BK134" s="40"/>
      <c r="BL134" s="40"/>
      <c r="BM134" s="40"/>
      <c r="BN134" s="1"/>
      <c r="BQ134" s="37"/>
      <c r="BR134" s="37"/>
      <c r="BS134" s="37"/>
      <c r="BT134" s="37"/>
      <c r="BU134" s="37"/>
      <c r="BV134" s="37"/>
      <c r="BW134" s="37"/>
    </row>
    <row r="135" spans="60:75" x14ac:dyDescent="0.2">
      <c r="BH135" s="350"/>
      <c r="BI135" s="40"/>
      <c r="BJ135" s="40"/>
      <c r="BK135" s="40"/>
      <c r="BL135" s="40"/>
      <c r="BM135" s="40"/>
      <c r="BN135" s="1"/>
      <c r="BQ135" s="37"/>
      <c r="BR135" s="37"/>
      <c r="BS135" s="37"/>
      <c r="BT135" s="37"/>
      <c r="BU135" s="37"/>
      <c r="BV135" s="37"/>
      <c r="BW135" s="37"/>
    </row>
    <row r="136" spans="60:75" x14ac:dyDescent="0.2">
      <c r="BH136" s="350"/>
      <c r="BI136" s="40"/>
      <c r="BJ136" s="40"/>
      <c r="BK136" s="40"/>
      <c r="BL136" s="40"/>
      <c r="BM136" s="40"/>
      <c r="BN136" s="1"/>
      <c r="BQ136" s="37"/>
      <c r="BR136" s="37"/>
      <c r="BS136" s="37"/>
      <c r="BT136" s="37"/>
      <c r="BU136" s="37"/>
      <c r="BV136" s="37"/>
      <c r="BW136" s="37"/>
    </row>
    <row r="137" spans="60:75" x14ac:dyDescent="0.2">
      <c r="BH137" s="350"/>
      <c r="BI137" s="40"/>
      <c r="BJ137" s="40"/>
      <c r="BK137" s="40"/>
      <c r="BL137" s="40"/>
      <c r="BM137" s="40"/>
      <c r="BN137" s="1"/>
      <c r="BQ137" s="37"/>
      <c r="BR137" s="37"/>
      <c r="BS137" s="37"/>
      <c r="BT137" s="37"/>
      <c r="BU137" s="37"/>
      <c r="BV137" s="37"/>
      <c r="BW137" s="37"/>
    </row>
    <row r="138" spans="60:75" x14ac:dyDescent="0.2">
      <c r="BH138" s="350"/>
      <c r="BI138" s="40"/>
      <c r="BJ138" s="40"/>
      <c r="BK138" s="40"/>
      <c r="BL138" s="40"/>
      <c r="BM138" s="40"/>
      <c r="BN138" s="1"/>
      <c r="BQ138" s="37"/>
      <c r="BR138" s="37"/>
      <c r="BS138" s="37"/>
      <c r="BT138" s="37"/>
      <c r="BU138" s="37"/>
      <c r="BV138" s="37"/>
      <c r="BW138" s="37"/>
    </row>
    <row r="139" spans="60:75" x14ac:dyDescent="0.2">
      <c r="BH139" s="350"/>
      <c r="BI139" s="40"/>
      <c r="BJ139" s="40"/>
      <c r="BK139" s="40"/>
      <c r="BL139" s="40"/>
      <c r="BM139" s="40"/>
      <c r="BN139" s="1"/>
      <c r="BQ139" s="37"/>
      <c r="BR139" s="37"/>
      <c r="BS139" s="37"/>
      <c r="BT139" s="37"/>
      <c r="BU139" s="37"/>
      <c r="BV139" s="37"/>
      <c r="BW139" s="37"/>
    </row>
    <row r="140" spans="60:75" x14ac:dyDescent="0.2">
      <c r="BH140" s="350"/>
      <c r="BI140" s="40"/>
      <c r="BJ140" s="40"/>
      <c r="BK140" s="40"/>
      <c r="BL140" s="40"/>
      <c r="BM140" s="40"/>
      <c r="BN140" s="1"/>
      <c r="BQ140" s="37"/>
      <c r="BR140" s="37"/>
      <c r="BS140" s="37"/>
      <c r="BT140" s="37"/>
      <c r="BU140" s="37"/>
      <c r="BV140" s="37"/>
      <c r="BW140" s="37"/>
    </row>
    <row r="141" spans="60:75" x14ac:dyDescent="0.2">
      <c r="BH141" s="350"/>
      <c r="BI141" s="40"/>
      <c r="BJ141" s="40"/>
      <c r="BK141" s="40"/>
      <c r="BL141" s="40"/>
      <c r="BM141" s="40"/>
      <c r="BN141" s="1"/>
      <c r="BQ141" s="37"/>
      <c r="BR141" s="37"/>
      <c r="BS141" s="37"/>
      <c r="BT141" s="37"/>
      <c r="BU141" s="37"/>
      <c r="BV141" s="37"/>
      <c r="BW141" s="37"/>
    </row>
    <row r="142" spans="60:75" x14ac:dyDescent="0.2">
      <c r="BH142" s="350"/>
      <c r="BI142" s="40"/>
      <c r="BJ142" s="40"/>
      <c r="BK142" s="40"/>
      <c r="BL142" s="40"/>
      <c r="BM142" s="40"/>
      <c r="BN142" s="1"/>
      <c r="BQ142" s="37"/>
      <c r="BR142" s="37"/>
      <c r="BS142" s="37"/>
      <c r="BT142" s="37"/>
      <c r="BU142" s="37"/>
      <c r="BV142" s="37"/>
      <c r="BW142" s="37"/>
    </row>
    <row r="143" spans="60:75" x14ac:dyDescent="0.2">
      <c r="BH143" s="350"/>
      <c r="BI143" s="40"/>
      <c r="BJ143" s="40"/>
      <c r="BK143" s="40"/>
      <c r="BL143" s="40"/>
      <c r="BM143" s="40"/>
      <c r="BN143" s="1"/>
      <c r="BQ143" s="37"/>
      <c r="BR143" s="37"/>
      <c r="BS143" s="37"/>
      <c r="BT143" s="37"/>
      <c r="BU143" s="37"/>
      <c r="BV143" s="37"/>
      <c r="BW143" s="37"/>
    </row>
    <row r="144" spans="60:75" x14ac:dyDescent="0.2">
      <c r="BH144" s="350"/>
      <c r="BI144" s="40"/>
      <c r="BJ144" s="40"/>
      <c r="BK144" s="40"/>
      <c r="BL144" s="40"/>
      <c r="BM144" s="40"/>
      <c r="BN144" s="1"/>
      <c r="BQ144" s="37"/>
      <c r="BR144" s="37"/>
      <c r="BS144" s="37"/>
      <c r="BT144" s="37"/>
      <c r="BU144" s="37"/>
      <c r="BV144" s="37"/>
      <c r="BW144" s="37"/>
    </row>
    <row r="145" spans="60:75" x14ac:dyDescent="0.2">
      <c r="BH145" s="350"/>
      <c r="BI145" s="40"/>
      <c r="BJ145" s="40"/>
      <c r="BK145" s="40"/>
      <c r="BL145" s="40"/>
      <c r="BM145" s="40"/>
      <c r="BN145" s="1"/>
      <c r="BQ145" s="37"/>
      <c r="BR145" s="37"/>
      <c r="BS145" s="37"/>
      <c r="BT145" s="37"/>
      <c r="BU145" s="37"/>
      <c r="BV145" s="37"/>
      <c r="BW145" s="37"/>
    </row>
    <row r="146" spans="60:75" x14ac:dyDescent="0.2">
      <c r="BH146" s="350"/>
      <c r="BI146" s="40"/>
      <c r="BJ146" s="40"/>
      <c r="BK146" s="40"/>
      <c r="BL146" s="40"/>
      <c r="BM146" s="40"/>
      <c r="BN146" s="1"/>
      <c r="BQ146" s="37"/>
      <c r="BR146" s="37"/>
      <c r="BS146" s="37"/>
      <c r="BT146" s="37"/>
      <c r="BU146" s="37"/>
      <c r="BV146" s="37"/>
      <c r="BW146" s="37"/>
    </row>
    <row r="147" spans="60:75" x14ac:dyDescent="0.2">
      <c r="BH147" s="350"/>
      <c r="BI147" s="40"/>
      <c r="BJ147" s="40"/>
      <c r="BK147" s="40"/>
      <c r="BL147" s="40"/>
      <c r="BM147" s="40"/>
      <c r="BN147" s="1"/>
      <c r="BQ147" s="37"/>
      <c r="BR147" s="37"/>
      <c r="BS147" s="37"/>
      <c r="BT147" s="37"/>
      <c r="BU147" s="37"/>
      <c r="BV147" s="37"/>
      <c r="BW147" s="37"/>
    </row>
    <row r="148" spans="60:75" x14ac:dyDescent="0.2">
      <c r="BH148" s="350"/>
      <c r="BI148" s="40"/>
      <c r="BJ148" s="40"/>
      <c r="BK148" s="40"/>
      <c r="BL148" s="40"/>
      <c r="BM148" s="40"/>
      <c r="BN148" s="1"/>
      <c r="BQ148" s="37"/>
      <c r="BR148" s="37"/>
      <c r="BS148" s="37"/>
      <c r="BT148" s="37"/>
      <c r="BU148" s="37"/>
      <c r="BV148" s="37"/>
      <c r="BW148" s="37"/>
    </row>
    <row r="149" spans="60:75" x14ac:dyDescent="0.2">
      <c r="BH149" s="350"/>
      <c r="BI149" s="40"/>
      <c r="BJ149" s="40"/>
      <c r="BK149" s="40"/>
      <c r="BL149" s="40"/>
      <c r="BM149" s="40"/>
      <c r="BN149" s="1"/>
      <c r="BQ149" s="37"/>
      <c r="BR149" s="37"/>
      <c r="BS149" s="37"/>
      <c r="BT149" s="37"/>
      <c r="BU149" s="37"/>
      <c r="BV149" s="37"/>
      <c r="BW149" s="37"/>
    </row>
    <row r="150" spans="60:75" x14ac:dyDescent="0.2">
      <c r="BH150" s="350"/>
      <c r="BI150" s="40"/>
      <c r="BJ150" s="40"/>
      <c r="BK150" s="40"/>
      <c r="BL150" s="40"/>
      <c r="BM150" s="40"/>
      <c r="BN150" s="1"/>
      <c r="BQ150" s="37"/>
      <c r="BR150" s="37"/>
      <c r="BS150" s="37"/>
      <c r="BT150" s="37"/>
      <c r="BU150" s="37"/>
      <c r="BV150" s="37"/>
      <c r="BW150" s="37"/>
    </row>
    <row r="151" spans="60:75" x14ac:dyDescent="0.2">
      <c r="BH151" s="350"/>
      <c r="BI151" s="40"/>
      <c r="BJ151" s="40"/>
      <c r="BK151" s="40"/>
      <c r="BL151" s="40"/>
      <c r="BM151" s="40"/>
      <c r="BN151" s="1"/>
      <c r="BQ151" s="37"/>
      <c r="BR151" s="37"/>
      <c r="BS151" s="37"/>
      <c r="BT151" s="37"/>
      <c r="BU151" s="37"/>
      <c r="BV151" s="37"/>
      <c r="BW151" s="37"/>
    </row>
    <row r="152" spans="60:75" x14ac:dyDescent="0.2">
      <c r="BH152" s="350"/>
      <c r="BI152" s="40"/>
      <c r="BJ152" s="40"/>
      <c r="BK152" s="40"/>
      <c r="BL152" s="40"/>
      <c r="BM152" s="40"/>
      <c r="BN152" s="1"/>
      <c r="BQ152" s="37"/>
      <c r="BR152" s="37"/>
      <c r="BS152" s="37"/>
      <c r="BT152" s="37"/>
      <c r="BU152" s="37"/>
      <c r="BV152" s="37"/>
      <c r="BW152" s="37"/>
    </row>
    <row r="153" spans="60:75" x14ac:dyDescent="0.2">
      <c r="BH153" s="350"/>
      <c r="BI153" s="40"/>
      <c r="BJ153" s="40"/>
      <c r="BK153" s="40"/>
      <c r="BL153" s="40"/>
      <c r="BM153" s="40"/>
      <c r="BN153" s="1"/>
      <c r="BQ153" s="37"/>
      <c r="BR153" s="37"/>
      <c r="BS153" s="37"/>
      <c r="BT153" s="37"/>
      <c r="BU153" s="37"/>
      <c r="BV153" s="37"/>
      <c r="BW153" s="37"/>
    </row>
    <row r="154" spans="60:75" x14ac:dyDescent="0.2">
      <c r="BH154" s="350"/>
      <c r="BI154" s="40"/>
      <c r="BJ154" s="40"/>
      <c r="BK154" s="40"/>
      <c r="BL154" s="40"/>
      <c r="BM154" s="40"/>
      <c r="BN154" s="1"/>
      <c r="BQ154" s="37"/>
      <c r="BR154" s="37"/>
      <c r="BS154" s="37"/>
      <c r="BT154" s="37"/>
      <c r="BU154" s="37"/>
      <c r="BV154" s="37"/>
      <c r="BW154" s="37"/>
    </row>
    <row r="155" spans="60:75" x14ac:dyDescent="0.2">
      <c r="BH155" s="350"/>
      <c r="BI155" s="40"/>
      <c r="BJ155" s="40"/>
      <c r="BK155" s="40"/>
      <c r="BL155" s="40"/>
      <c r="BM155" s="40"/>
      <c r="BN155" s="1"/>
      <c r="BQ155" s="37"/>
      <c r="BR155" s="37"/>
      <c r="BS155" s="37"/>
      <c r="BT155" s="37"/>
      <c r="BU155" s="37"/>
      <c r="BV155" s="37"/>
      <c r="BW155" s="37"/>
    </row>
    <row r="156" spans="60:75" x14ac:dyDescent="0.2">
      <c r="BH156" s="350"/>
      <c r="BI156" s="40"/>
      <c r="BJ156" s="40"/>
      <c r="BK156" s="40"/>
      <c r="BL156" s="40"/>
      <c r="BM156" s="40"/>
      <c r="BN156" s="1"/>
      <c r="BQ156" s="37"/>
      <c r="BR156" s="37"/>
      <c r="BS156" s="37"/>
      <c r="BT156" s="37"/>
      <c r="BU156" s="37"/>
      <c r="BV156" s="37"/>
      <c r="BW156" s="37"/>
    </row>
    <row r="157" spans="60:75" x14ac:dyDescent="0.2">
      <c r="BH157" s="350"/>
      <c r="BI157" s="40"/>
      <c r="BJ157" s="40"/>
      <c r="BK157" s="40"/>
      <c r="BL157" s="40"/>
      <c r="BM157" s="40"/>
      <c r="BN157" s="1"/>
      <c r="BQ157" s="37"/>
      <c r="BR157" s="37"/>
      <c r="BS157" s="37"/>
      <c r="BT157" s="37"/>
      <c r="BU157" s="37"/>
      <c r="BV157" s="37"/>
      <c r="BW157" s="37"/>
    </row>
    <row r="158" spans="60:75" x14ac:dyDescent="0.2">
      <c r="BH158" s="350"/>
      <c r="BI158" s="40"/>
      <c r="BJ158" s="40"/>
      <c r="BK158" s="40"/>
      <c r="BL158" s="40"/>
      <c r="BM158" s="40"/>
      <c r="BN158" s="1"/>
      <c r="BQ158" s="37"/>
      <c r="BR158" s="37"/>
      <c r="BS158" s="37"/>
      <c r="BT158" s="37"/>
      <c r="BU158" s="37"/>
      <c r="BV158" s="37"/>
      <c r="BW158" s="37"/>
    </row>
    <row r="159" spans="60:75" x14ac:dyDescent="0.2">
      <c r="BH159" s="350"/>
      <c r="BI159" s="40"/>
      <c r="BJ159" s="40"/>
      <c r="BK159" s="40"/>
      <c r="BL159" s="40"/>
      <c r="BM159" s="40"/>
      <c r="BN159" s="1"/>
      <c r="BQ159" s="37"/>
      <c r="BR159" s="37"/>
      <c r="BS159" s="37"/>
      <c r="BT159" s="37"/>
      <c r="BU159" s="37"/>
      <c r="BV159" s="37"/>
      <c r="BW159" s="37"/>
    </row>
    <row r="160" spans="60:75" x14ac:dyDescent="0.2">
      <c r="BH160" s="350"/>
      <c r="BI160" s="40"/>
      <c r="BJ160" s="40"/>
      <c r="BK160" s="40"/>
      <c r="BL160" s="40"/>
      <c r="BM160" s="40"/>
      <c r="BN160" s="1"/>
      <c r="BQ160" s="37"/>
      <c r="BR160" s="37"/>
      <c r="BS160" s="37"/>
      <c r="BT160" s="37"/>
      <c r="BU160" s="37"/>
      <c r="BV160" s="37"/>
      <c r="BW160" s="37"/>
    </row>
    <row r="161" spans="60:75" x14ac:dyDescent="0.2">
      <c r="BH161" s="350"/>
      <c r="BI161" s="40"/>
      <c r="BJ161" s="40"/>
      <c r="BK161" s="40"/>
      <c r="BL161" s="40"/>
      <c r="BM161" s="40"/>
      <c r="BN161" s="1"/>
      <c r="BQ161" s="37"/>
      <c r="BR161" s="37"/>
      <c r="BS161" s="37"/>
      <c r="BT161" s="37"/>
      <c r="BU161" s="37"/>
      <c r="BV161" s="37"/>
      <c r="BW161" s="37"/>
    </row>
    <row r="162" spans="60:75" x14ac:dyDescent="0.2">
      <c r="BH162" s="350"/>
      <c r="BI162" s="40"/>
      <c r="BJ162" s="40"/>
      <c r="BK162" s="40"/>
      <c r="BL162" s="40"/>
      <c r="BM162" s="40"/>
      <c r="BN162" s="1"/>
      <c r="BQ162" s="37"/>
      <c r="BR162" s="37"/>
      <c r="BS162" s="37"/>
      <c r="BT162" s="37"/>
      <c r="BU162" s="37"/>
      <c r="BV162" s="37"/>
      <c r="BW162" s="37"/>
    </row>
    <row r="163" spans="60:75" x14ac:dyDescent="0.2">
      <c r="BH163" s="350"/>
      <c r="BI163" s="40"/>
      <c r="BJ163" s="40"/>
      <c r="BK163" s="40"/>
      <c r="BL163" s="40"/>
      <c r="BM163" s="40"/>
      <c r="BN163" s="1"/>
      <c r="BQ163" s="37"/>
      <c r="BR163" s="37"/>
      <c r="BS163" s="37"/>
      <c r="BT163" s="37"/>
      <c r="BU163" s="37"/>
      <c r="BV163" s="37"/>
      <c r="BW163" s="37"/>
    </row>
    <row r="164" spans="60:75" x14ac:dyDescent="0.2">
      <c r="BH164" s="350"/>
      <c r="BI164" s="40"/>
      <c r="BJ164" s="40"/>
      <c r="BK164" s="40"/>
      <c r="BL164" s="40"/>
      <c r="BM164" s="40"/>
      <c r="BN164" s="1"/>
      <c r="BQ164" s="37"/>
      <c r="BR164" s="37"/>
      <c r="BS164" s="37"/>
      <c r="BT164" s="37"/>
      <c r="BU164" s="37"/>
      <c r="BV164" s="37"/>
      <c r="BW164" s="37"/>
    </row>
    <row r="165" spans="60:75" x14ac:dyDescent="0.2">
      <c r="BH165" s="350"/>
      <c r="BI165" s="40"/>
      <c r="BJ165" s="40"/>
      <c r="BK165" s="40"/>
      <c r="BL165" s="40"/>
      <c r="BM165" s="40"/>
      <c r="BN165" s="1"/>
      <c r="BQ165" s="37"/>
      <c r="BR165" s="37"/>
      <c r="BS165" s="37"/>
      <c r="BT165" s="37"/>
      <c r="BU165" s="37"/>
      <c r="BV165" s="37"/>
      <c r="BW165" s="37"/>
    </row>
    <row r="166" spans="60:75" x14ac:dyDescent="0.2">
      <c r="BH166" s="350"/>
      <c r="BI166" s="40"/>
      <c r="BJ166" s="40"/>
      <c r="BK166" s="40"/>
      <c r="BL166" s="40"/>
      <c r="BM166" s="40"/>
      <c r="BN166" s="1"/>
      <c r="BQ166" s="37"/>
      <c r="BR166" s="37"/>
      <c r="BS166" s="37"/>
      <c r="BT166" s="37"/>
      <c r="BU166" s="37"/>
      <c r="BV166" s="37"/>
      <c r="BW166" s="37"/>
    </row>
    <row r="167" spans="60:75" x14ac:dyDescent="0.2">
      <c r="BH167" s="350"/>
      <c r="BI167" s="40"/>
      <c r="BJ167" s="40"/>
      <c r="BK167" s="40"/>
      <c r="BL167" s="40"/>
      <c r="BM167" s="40"/>
      <c r="BN167" s="1"/>
      <c r="BQ167" s="37"/>
      <c r="BR167" s="37"/>
      <c r="BS167" s="37"/>
      <c r="BT167" s="37"/>
      <c r="BU167" s="37"/>
      <c r="BV167" s="37"/>
      <c r="BW167" s="37"/>
    </row>
    <row r="168" spans="60:75" x14ac:dyDescent="0.2">
      <c r="BH168" s="350"/>
      <c r="BI168" s="40"/>
      <c r="BJ168" s="40"/>
      <c r="BK168" s="40"/>
      <c r="BL168" s="40"/>
      <c r="BM168" s="40"/>
      <c r="BN168" s="1"/>
      <c r="BQ168" s="37"/>
      <c r="BR168" s="37"/>
      <c r="BS168" s="37"/>
      <c r="BT168" s="37"/>
      <c r="BU168" s="37"/>
      <c r="BV168" s="37"/>
      <c r="BW168" s="37"/>
    </row>
    <row r="169" spans="60:75" x14ac:dyDescent="0.2">
      <c r="BH169" s="350"/>
      <c r="BI169" s="40"/>
      <c r="BJ169" s="40"/>
      <c r="BK169" s="40"/>
      <c r="BL169" s="40"/>
      <c r="BM169" s="40"/>
      <c r="BN169" s="1"/>
      <c r="BQ169" s="37"/>
      <c r="BR169" s="37"/>
      <c r="BS169" s="37"/>
      <c r="BT169" s="37"/>
      <c r="BU169" s="37"/>
      <c r="BV169" s="37"/>
      <c r="BW169" s="37"/>
    </row>
    <row r="170" spans="60:75" x14ac:dyDescent="0.2">
      <c r="BH170" s="350"/>
      <c r="BI170" s="40"/>
      <c r="BJ170" s="40"/>
      <c r="BK170" s="40"/>
      <c r="BL170" s="40"/>
      <c r="BM170" s="40"/>
      <c r="BN170" s="1"/>
      <c r="BQ170" s="37"/>
      <c r="BR170" s="37"/>
      <c r="BS170" s="37"/>
      <c r="BT170" s="37"/>
      <c r="BU170" s="37"/>
      <c r="BV170" s="37"/>
      <c r="BW170" s="37"/>
    </row>
    <row r="171" spans="60:75" x14ac:dyDescent="0.2">
      <c r="BH171" s="350"/>
      <c r="BI171" s="40"/>
      <c r="BJ171" s="40"/>
      <c r="BK171" s="40"/>
      <c r="BL171" s="40"/>
      <c r="BM171" s="40"/>
      <c r="BN171" s="1"/>
      <c r="BQ171" s="37"/>
      <c r="BR171" s="37"/>
      <c r="BS171" s="37"/>
      <c r="BT171" s="37"/>
      <c r="BU171" s="37"/>
      <c r="BV171" s="37"/>
      <c r="BW171" s="37"/>
    </row>
    <row r="172" spans="60:75" x14ac:dyDescent="0.2">
      <c r="BH172" s="350"/>
      <c r="BI172" s="40"/>
      <c r="BJ172" s="40"/>
      <c r="BK172" s="40"/>
      <c r="BL172" s="40"/>
      <c r="BM172" s="40"/>
      <c r="BN172" s="1"/>
      <c r="BQ172" s="37"/>
      <c r="BR172" s="37"/>
      <c r="BS172" s="37"/>
      <c r="BT172" s="37"/>
      <c r="BU172" s="37"/>
      <c r="BV172" s="37"/>
      <c r="BW172" s="37"/>
    </row>
    <row r="173" spans="60:75" x14ac:dyDescent="0.2">
      <c r="BH173" s="350"/>
      <c r="BI173" s="40"/>
      <c r="BJ173" s="40"/>
      <c r="BK173" s="40"/>
      <c r="BL173" s="40"/>
      <c r="BM173" s="40"/>
      <c r="BN173" s="1"/>
      <c r="BQ173" s="37"/>
      <c r="BR173" s="37"/>
      <c r="BS173" s="37"/>
      <c r="BT173" s="37"/>
      <c r="BU173" s="37"/>
      <c r="BV173" s="37"/>
      <c r="BW173" s="37"/>
    </row>
    <row r="174" spans="60:75" x14ac:dyDescent="0.2">
      <c r="BH174" s="350"/>
      <c r="BI174" s="40"/>
      <c r="BJ174" s="40"/>
      <c r="BK174" s="40"/>
      <c r="BL174" s="40"/>
      <c r="BM174" s="40"/>
      <c r="BN174" s="1"/>
      <c r="BQ174" s="37"/>
      <c r="BR174" s="37"/>
      <c r="BS174" s="37"/>
      <c r="BT174" s="37"/>
      <c r="BU174" s="37"/>
      <c r="BV174" s="37"/>
      <c r="BW174" s="37"/>
    </row>
    <row r="175" spans="60:75" x14ac:dyDescent="0.2">
      <c r="BH175" s="350"/>
      <c r="BI175" s="40"/>
      <c r="BJ175" s="40"/>
      <c r="BK175" s="40"/>
      <c r="BL175" s="40"/>
      <c r="BM175" s="40"/>
      <c r="BN175" s="1"/>
      <c r="BQ175" s="37"/>
      <c r="BR175" s="37"/>
      <c r="BS175" s="37"/>
      <c r="BT175" s="37"/>
      <c r="BU175" s="37"/>
      <c r="BV175" s="37"/>
      <c r="BW175" s="37"/>
    </row>
    <row r="176" spans="60:75" x14ac:dyDescent="0.2">
      <c r="BH176" s="350"/>
      <c r="BI176" s="40"/>
      <c r="BJ176" s="40"/>
      <c r="BK176" s="40"/>
      <c r="BL176" s="40"/>
      <c r="BM176" s="40"/>
      <c r="BN176" s="1"/>
      <c r="BQ176" s="37"/>
      <c r="BR176" s="37"/>
      <c r="BS176" s="37"/>
      <c r="BT176" s="37"/>
      <c r="BU176" s="37"/>
      <c r="BV176" s="37"/>
      <c r="BW176" s="37"/>
    </row>
    <row r="177" spans="60:75" x14ac:dyDescent="0.2">
      <c r="BH177" s="350"/>
      <c r="BI177" s="40"/>
      <c r="BJ177" s="40"/>
      <c r="BK177" s="40"/>
      <c r="BL177" s="40"/>
      <c r="BM177" s="40"/>
      <c r="BN177" s="1"/>
      <c r="BQ177" s="37"/>
      <c r="BR177" s="37"/>
      <c r="BS177" s="37"/>
      <c r="BT177" s="37"/>
      <c r="BU177" s="37"/>
      <c r="BV177" s="37"/>
      <c r="BW177" s="37"/>
    </row>
    <row r="178" spans="60:75" x14ac:dyDescent="0.2">
      <c r="BH178" s="350"/>
      <c r="BI178" s="40"/>
      <c r="BJ178" s="40"/>
      <c r="BK178" s="40"/>
      <c r="BL178" s="40"/>
      <c r="BM178" s="40"/>
      <c r="BN178" s="1"/>
      <c r="BQ178" s="37"/>
      <c r="BR178" s="37"/>
      <c r="BS178" s="37"/>
      <c r="BT178" s="37"/>
      <c r="BU178" s="37"/>
      <c r="BV178" s="37"/>
      <c r="BW178" s="37"/>
    </row>
    <row r="179" spans="60:75" x14ac:dyDescent="0.2">
      <c r="BH179" s="350"/>
      <c r="BI179" s="40"/>
      <c r="BJ179" s="40"/>
      <c r="BK179" s="40"/>
      <c r="BL179" s="40"/>
      <c r="BM179" s="40"/>
      <c r="BN179" s="1"/>
      <c r="BQ179" s="37"/>
      <c r="BR179" s="37"/>
      <c r="BS179" s="37"/>
      <c r="BT179" s="37"/>
      <c r="BU179" s="37"/>
      <c r="BV179" s="37"/>
      <c r="BW179" s="37"/>
    </row>
    <row r="180" spans="60:75" x14ac:dyDescent="0.2">
      <c r="BH180" s="350"/>
      <c r="BI180" s="40"/>
      <c r="BJ180" s="40"/>
      <c r="BK180" s="40"/>
      <c r="BL180" s="40"/>
      <c r="BM180" s="40"/>
      <c r="BN180" s="1"/>
      <c r="BQ180" s="37"/>
      <c r="BR180" s="37"/>
      <c r="BS180" s="37"/>
      <c r="BT180" s="37"/>
      <c r="BU180" s="37"/>
      <c r="BV180" s="37"/>
      <c r="BW180" s="37"/>
    </row>
    <row r="181" spans="60:75" x14ac:dyDescent="0.2">
      <c r="BH181" s="350"/>
      <c r="BI181" s="40"/>
      <c r="BJ181" s="40"/>
      <c r="BK181" s="40"/>
      <c r="BL181" s="40"/>
      <c r="BM181" s="40"/>
      <c r="BN181" s="1"/>
      <c r="BQ181" s="37"/>
      <c r="BR181" s="37"/>
      <c r="BS181" s="37"/>
      <c r="BT181" s="37"/>
      <c r="BU181" s="37"/>
      <c r="BV181" s="37"/>
      <c r="BW181" s="37"/>
    </row>
    <row r="182" spans="60:75" x14ac:dyDescent="0.2">
      <c r="BH182" s="350"/>
      <c r="BI182" s="40"/>
      <c r="BJ182" s="40"/>
      <c r="BK182" s="40"/>
      <c r="BL182" s="40"/>
      <c r="BM182" s="40"/>
      <c r="BN182" s="1"/>
      <c r="BQ182" s="37"/>
      <c r="BR182" s="37"/>
      <c r="BS182" s="37"/>
      <c r="BT182" s="37"/>
      <c r="BU182" s="37"/>
      <c r="BV182" s="37"/>
      <c r="BW182" s="37"/>
    </row>
    <row r="183" spans="60:75" x14ac:dyDescent="0.2">
      <c r="BH183" s="350"/>
      <c r="BI183" s="40"/>
      <c r="BJ183" s="40"/>
      <c r="BK183" s="40"/>
      <c r="BL183" s="40"/>
      <c r="BM183" s="40"/>
      <c r="BN183" s="1"/>
      <c r="BQ183" s="37"/>
      <c r="BR183" s="37"/>
      <c r="BS183" s="37"/>
      <c r="BT183" s="37"/>
      <c r="BU183" s="37"/>
      <c r="BV183" s="37"/>
      <c r="BW183" s="37"/>
    </row>
    <row r="184" spans="60:75" x14ac:dyDescent="0.2">
      <c r="BH184" s="350"/>
      <c r="BI184" s="40"/>
      <c r="BJ184" s="40"/>
      <c r="BK184" s="40"/>
      <c r="BL184" s="40"/>
      <c r="BM184" s="40"/>
      <c r="BN184" s="1"/>
      <c r="BQ184" s="37"/>
      <c r="BR184" s="37"/>
      <c r="BS184" s="37"/>
      <c r="BT184" s="37"/>
      <c r="BU184" s="37"/>
      <c r="BV184" s="37"/>
      <c r="BW184" s="37"/>
    </row>
    <row r="185" spans="60:75" x14ac:dyDescent="0.2">
      <c r="BH185" s="350"/>
      <c r="BI185" s="40"/>
      <c r="BJ185" s="40"/>
      <c r="BK185" s="40"/>
      <c r="BL185" s="40"/>
      <c r="BM185" s="40"/>
      <c r="BN185" s="1"/>
      <c r="BQ185" s="37"/>
      <c r="BR185" s="37"/>
      <c r="BS185" s="37"/>
      <c r="BT185" s="37"/>
      <c r="BU185" s="37"/>
      <c r="BV185" s="37"/>
      <c r="BW185" s="37"/>
    </row>
    <row r="186" spans="60:75" x14ac:dyDescent="0.2">
      <c r="BH186" s="350"/>
      <c r="BI186" s="40"/>
      <c r="BJ186" s="40"/>
      <c r="BK186" s="40"/>
      <c r="BL186" s="40"/>
      <c r="BM186" s="40"/>
      <c r="BN186" s="1"/>
      <c r="BQ186" s="37"/>
      <c r="BR186" s="37"/>
      <c r="BS186" s="37"/>
      <c r="BT186" s="37"/>
      <c r="BU186" s="37"/>
      <c r="BV186" s="37"/>
      <c r="BW186" s="37"/>
    </row>
    <row r="187" spans="60:75" x14ac:dyDescent="0.2">
      <c r="BH187" s="350"/>
      <c r="BI187" s="40"/>
      <c r="BJ187" s="40"/>
      <c r="BK187" s="40"/>
      <c r="BL187" s="40"/>
      <c r="BM187" s="40"/>
      <c r="BN187" s="1"/>
      <c r="BQ187" s="37"/>
      <c r="BR187" s="37"/>
      <c r="BS187" s="37"/>
      <c r="BT187" s="37"/>
      <c r="BU187" s="37"/>
      <c r="BV187" s="37"/>
      <c r="BW187" s="37"/>
    </row>
    <row r="188" spans="60:75" x14ac:dyDescent="0.2">
      <c r="BH188" s="350"/>
      <c r="BI188" s="40"/>
      <c r="BJ188" s="40"/>
      <c r="BK188" s="40"/>
      <c r="BL188" s="40"/>
      <c r="BM188" s="40"/>
      <c r="BN188" s="1"/>
      <c r="BQ188" s="37"/>
      <c r="BR188" s="37"/>
      <c r="BS188" s="37"/>
      <c r="BT188" s="37"/>
      <c r="BU188" s="37"/>
      <c r="BV188" s="37"/>
      <c r="BW188" s="37"/>
    </row>
    <row r="189" spans="60:75" x14ac:dyDescent="0.2">
      <c r="BH189" s="350"/>
      <c r="BI189" s="40"/>
      <c r="BJ189" s="40"/>
      <c r="BK189" s="40"/>
      <c r="BL189" s="40"/>
      <c r="BM189" s="40"/>
      <c r="BN189" s="1"/>
      <c r="BQ189" s="37"/>
      <c r="BR189" s="37"/>
      <c r="BS189" s="37"/>
      <c r="BT189" s="37"/>
      <c r="BU189" s="37"/>
      <c r="BV189" s="37"/>
      <c r="BW189" s="37"/>
    </row>
    <row r="190" spans="60:75" x14ac:dyDescent="0.2">
      <c r="BH190" s="350"/>
      <c r="BI190" s="40"/>
      <c r="BJ190" s="40"/>
      <c r="BK190" s="40"/>
      <c r="BL190" s="40"/>
      <c r="BM190" s="40"/>
      <c r="BN190" s="1"/>
      <c r="BQ190" s="37"/>
      <c r="BR190" s="37"/>
      <c r="BS190" s="37"/>
      <c r="BT190" s="37"/>
      <c r="BU190" s="37"/>
      <c r="BV190" s="37"/>
      <c r="BW190" s="37"/>
    </row>
    <row r="191" spans="60:75" x14ac:dyDescent="0.2">
      <c r="BH191" s="350"/>
      <c r="BI191" s="40"/>
      <c r="BJ191" s="40"/>
      <c r="BK191" s="40"/>
      <c r="BL191" s="40"/>
      <c r="BM191" s="40"/>
      <c r="BN191" s="1"/>
      <c r="BQ191" s="37"/>
      <c r="BR191" s="37"/>
      <c r="BS191" s="37"/>
      <c r="BT191" s="37"/>
      <c r="BU191" s="37"/>
      <c r="BV191" s="37"/>
      <c r="BW191" s="37"/>
    </row>
    <row r="192" spans="60:75" x14ac:dyDescent="0.2">
      <c r="BH192" s="350"/>
      <c r="BI192" s="40"/>
      <c r="BJ192" s="40"/>
      <c r="BK192" s="40"/>
      <c r="BL192" s="40"/>
      <c r="BM192" s="40"/>
      <c r="BN192" s="1"/>
      <c r="BQ192" s="37"/>
      <c r="BR192" s="37"/>
      <c r="BS192" s="37"/>
      <c r="BT192" s="37"/>
      <c r="BU192" s="37"/>
      <c r="BV192" s="37"/>
      <c r="BW192" s="37"/>
    </row>
    <row r="193" spans="60:75" x14ac:dyDescent="0.2">
      <c r="BH193" s="350"/>
      <c r="BI193" s="40"/>
      <c r="BJ193" s="40"/>
      <c r="BK193" s="40"/>
      <c r="BL193" s="40"/>
      <c r="BM193" s="40"/>
      <c r="BN193" s="1"/>
      <c r="BQ193" s="37"/>
      <c r="BR193" s="37"/>
      <c r="BS193" s="37"/>
      <c r="BT193" s="37"/>
      <c r="BU193" s="37"/>
      <c r="BV193" s="37"/>
      <c r="BW193" s="37"/>
    </row>
    <row r="194" spans="60:75" x14ac:dyDescent="0.2">
      <c r="BH194" s="350"/>
      <c r="BI194" s="40"/>
      <c r="BJ194" s="40"/>
      <c r="BK194" s="40"/>
      <c r="BL194" s="40"/>
      <c r="BM194" s="40"/>
      <c r="BN194" s="1"/>
      <c r="BQ194" s="37"/>
      <c r="BR194" s="37"/>
      <c r="BS194" s="37"/>
      <c r="BT194" s="37"/>
      <c r="BU194" s="37"/>
      <c r="BV194" s="37"/>
      <c r="BW194" s="37"/>
    </row>
    <row r="195" spans="60:75" x14ac:dyDescent="0.2">
      <c r="BH195" s="350"/>
      <c r="BI195" s="40"/>
      <c r="BJ195" s="40"/>
      <c r="BK195" s="40"/>
      <c r="BL195" s="40"/>
      <c r="BM195" s="40"/>
      <c r="BN195" s="1"/>
      <c r="BQ195" s="37"/>
      <c r="BR195" s="37"/>
      <c r="BS195" s="37"/>
      <c r="BT195" s="37"/>
      <c r="BU195" s="37"/>
      <c r="BV195" s="37"/>
      <c r="BW195" s="37"/>
    </row>
    <row r="196" spans="60:75" x14ac:dyDescent="0.2">
      <c r="BH196" s="350"/>
      <c r="BI196" s="40"/>
      <c r="BJ196" s="40"/>
      <c r="BK196" s="40"/>
      <c r="BL196" s="40"/>
      <c r="BM196" s="40"/>
      <c r="BN196" s="1"/>
      <c r="BQ196" s="37"/>
      <c r="BR196" s="37"/>
      <c r="BS196" s="37"/>
      <c r="BT196" s="37"/>
      <c r="BU196" s="37"/>
      <c r="BV196" s="37"/>
      <c r="BW196" s="37"/>
    </row>
    <row r="197" spans="60:75" x14ac:dyDescent="0.2">
      <c r="BH197" s="350"/>
      <c r="BI197" s="40"/>
      <c r="BJ197" s="40"/>
      <c r="BK197" s="40"/>
      <c r="BL197" s="40"/>
      <c r="BM197" s="40"/>
      <c r="BN197" s="1"/>
      <c r="BQ197" s="37"/>
      <c r="BR197" s="37"/>
      <c r="BS197" s="37"/>
      <c r="BT197" s="37"/>
      <c r="BU197" s="37"/>
      <c r="BV197" s="37"/>
      <c r="BW197" s="37"/>
    </row>
    <row r="198" spans="60:75" x14ac:dyDescent="0.2">
      <c r="BH198" s="350"/>
      <c r="BI198" s="40"/>
      <c r="BJ198" s="40"/>
      <c r="BK198" s="40"/>
      <c r="BL198" s="40"/>
      <c r="BM198" s="40"/>
      <c r="BN198" s="1"/>
      <c r="BQ198" s="37"/>
      <c r="BR198" s="37"/>
      <c r="BS198" s="37"/>
      <c r="BT198" s="37"/>
      <c r="BU198" s="37"/>
      <c r="BV198" s="37"/>
      <c r="BW198" s="37"/>
    </row>
    <row r="199" spans="60:75" x14ac:dyDescent="0.2">
      <c r="BH199" s="350"/>
      <c r="BI199" s="40"/>
      <c r="BJ199" s="40"/>
      <c r="BK199" s="40"/>
      <c r="BL199" s="40"/>
      <c r="BM199" s="40"/>
      <c r="BN199" s="1"/>
      <c r="BQ199" s="37"/>
      <c r="BR199" s="37"/>
      <c r="BS199" s="37"/>
      <c r="BT199" s="37"/>
      <c r="BU199" s="37"/>
      <c r="BV199" s="37"/>
      <c r="BW199" s="37"/>
    </row>
    <row r="200" spans="60:75" x14ac:dyDescent="0.2">
      <c r="BH200" s="350"/>
      <c r="BI200" s="40"/>
      <c r="BJ200" s="40"/>
      <c r="BK200" s="40"/>
      <c r="BL200" s="40"/>
      <c r="BM200" s="40"/>
      <c r="BN200" s="1"/>
      <c r="BQ200" s="37"/>
      <c r="BR200" s="37"/>
      <c r="BS200" s="37"/>
      <c r="BT200" s="37"/>
      <c r="BU200" s="37"/>
      <c r="BV200" s="37"/>
      <c r="BW200" s="37"/>
    </row>
    <row r="201" spans="60:75" x14ac:dyDescent="0.2">
      <c r="BH201" s="350"/>
      <c r="BI201" s="40"/>
      <c r="BJ201" s="40"/>
      <c r="BK201" s="40"/>
      <c r="BL201" s="40"/>
      <c r="BM201" s="40"/>
      <c r="BN201" s="1"/>
      <c r="BQ201" s="37"/>
      <c r="BR201" s="37"/>
      <c r="BS201" s="37"/>
      <c r="BT201" s="37"/>
      <c r="BU201" s="37"/>
      <c r="BV201" s="37"/>
      <c r="BW201" s="37"/>
    </row>
    <row r="202" spans="60:75" x14ac:dyDescent="0.2">
      <c r="BH202" s="350"/>
      <c r="BI202" s="40"/>
      <c r="BJ202" s="40"/>
      <c r="BK202" s="40"/>
      <c r="BL202" s="40"/>
      <c r="BM202" s="40"/>
      <c r="BN202" s="1"/>
      <c r="BQ202" s="37"/>
      <c r="BR202" s="37"/>
      <c r="BS202" s="37"/>
      <c r="BT202" s="37"/>
      <c r="BU202" s="37"/>
      <c r="BV202" s="37"/>
      <c r="BW202" s="37"/>
    </row>
    <row r="203" spans="60:75" x14ac:dyDescent="0.2">
      <c r="BH203" s="350"/>
      <c r="BI203" s="40"/>
      <c r="BJ203" s="40"/>
      <c r="BK203" s="40"/>
      <c r="BL203" s="40"/>
      <c r="BM203" s="40"/>
      <c r="BN203" s="1"/>
      <c r="BQ203" s="37"/>
      <c r="BR203" s="37"/>
      <c r="BS203" s="37"/>
      <c r="BT203" s="37"/>
      <c r="BU203" s="37"/>
      <c r="BV203" s="37"/>
      <c r="BW203" s="37"/>
    </row>
    <row r="204" spans="60:75" x14ac:dyDescent="0.2">
      <c r="BH204" s="350"/>
      <c r="BI204" s="40"/>
      <c r="BJ204" s="40"/>
      <c r="BK204" s="40"/>
      <c r="BL204" s="40"/>
      <c r="BM204" s="40"/>
      <c r="BN204" s="1"/>
      <c r="BQ204" s="37"/>
      <c r="BR204" s="37"/>
      <c r="BS204" s="37"/>
      <c r="BT204" s="37"/>
      <c r="BU204" s="37"/>
      <c r="BV204" s="37"/>
      <c r="BW204" s="37"/>
    </row>
    <row r="205" spans="60:75" x14ac:dyDescent="0.2">
      <c r="BH205" s="350"/>
      <c r="BI205" s="40"/>
      <c r="BJ205" s="40"/>
      <c r="BK205" s="40"/>
      <c r="BL205" s="40"/>
      <c r="BM205" s="40"/>
      <c r="BN205" s="1"/>
      <c r="BQ205" s="37"/>
      <c r="BR205" s="37"/>
      <c r="BS205" s="37"/>
      <c r="BT205" s="37"/>
      <c r="BU205" s="37"/>
      <c r="BV205" s="37"/>
      <c r="BW205" s="37"/>
    </row>
    <row r="206" spans="60:75" x14ac:dyDescent="0.2">
      <c r="BH206" s="350"/>
      <c r="BI206" s="40"/>
      <c r="BJ206" s="40"/>
      <c r="BK206" s="40"/>
      <c r="BL206" s="40"/>
      <c r="BM206" s="40"/>
      <c r="BN206" s="1"/>
      <c r="BQ206" s="37"/>
      <c r="BR206" s="37"/>
      <c r="BS206" s="37"/>
      <c r="BT206" s="37"/>
      <c r="BU206" s="37"/>
      <c r="BV206" s="37"/>
      <c r="BW206" s="37"/>
    </row>
    <row r="207" spans="60:75" x14ac:dyDescent="0.2">
      <c r="BH207" s="350"/>
      <c r="BI207" s="40"/>
      <c r="BJ207" s="40"/>
      <c r="BK207" s="40"/>
      <c r="BL207" s="40"/>
      <c r="BM207" s="40"/>
      <c r="BN207" s="1"/>
      <c r="BQ207" s="37"/>
      <c r="BR207" s="37"/>
      <c r="BS207" s="37"/>
      <c r="BT207" s="37"/>
      <c r="BU207" s="37"/>
      <c r="BV207" s="37"/>
      <c r="BW207" s="37"/>
    </row>
    <row r="208" spans="60:75" x14ac:dyDescent="0.2">
      <c r="BH208" s="350"/>
      <c r="BI208" s="40"/>
      <c r="BJ208" s="40"/>
      <c r="BK208" s="40"/>
      <c r="BL208" s="40"/>
      <c r="BM208" s="40"/>
      <c r="BN208" s="1"/>
      <c r="BQ208" s="37"/>
      <c r="BR208" s="37"/>
      <c r="BS208" s="37"/>
      <c r="BT208" s="37"/>
      <c r="BU208" s="37"/>
      <c r="BV208" s="37"/>
      <c r="BW208" s="37"/>
    </row>
    <row r="209" spans="60:75" x14ac:dyDescent="0.2">
      <c r="BH209" s="350"/>
      <c r="BI209" s="40"/>
      <c r="BJ209" s="40"/>
      <c r="BK209" s="40"/>
      <c r="BL209" s="40"/>
      <c r="BM209" s="40"/>
      <c r="BN209" s="1"/>
      <c r="BQ209" s="37"/>
      <c r="BR209" s="37"/>
      <c r="BS209" s="37"/>
      <c r="BT209" s="37"/>
      <c r="BU209" s="37"/>
      <c r="BV209" s="37"/>
      <c r="BW209" s="37"/>
    </row>
    <row r="210" spans="60:75" x14ac:dyDescent="0.2">
      <c r="BH210" s="350"/>
      <c r="BI210" s="40"/>
      <c r="BJ210" s="40"/>
      <c r="BK210" s="40"/>
      <c r="BL210" s="40"/>
      <c r="BM210" s="40"/>
      <c r="BN210" s="1"/>
      <c r="BQ210" s="37"/>
      <c r="BR210" s="37"/>
      <c r="BS210" s="37"/>
      <c r="BT210" s="37"/>
      <c r="BU210" s="37"/>
      <c r="BV210" s="37"/>
      <c r="BW210" s="37"/>
    </row>
    <row r="211" spans="60:75" x14ac:dyDescent="0.2">
      <c r="BH211" s="350"/>
      <c r="BI211" s="40"/>
      <c r="BJ211" s="40"/>
      <c r="BK211" s="40"/>
      <c r="BL211" s="40"/>
      <c r="BM211" s="40"/>
      <c r="BN211" s="1"/>
      <c r="BQ211" s="37"/>
      <c r="BR211" s="37"/>
      <c r="BS211" s="37"/>
      <c r="BT211" s="37"/>
      <c r="BU211" s="37"/>
      <c r="BV211" s="37"/>
      <c r="BW211" s="37"/>
    </row>
    <row r="212" spans="60:75" x14ac:dyDescent="0.2">
      <c r="BH212" s="350"/>
      <c r="BI212" s="40"/>
      <c r="BJ212" s="40"/>
      <c r="BK212" s="40"/>
      <c r="BL212" s="40"/>
      <c r="BM212" s="40"/>
      <c r="BN212" s="1"/>
      <c r="BQ212" s="37"/>
      <c r="BR212" s="37"/>
      <c r="BS212" s="37"/>
      <c r="BT212" s="37"/>
      <c r="BU212" s="37"/>
      <c r="BV212" s="37"/>
      <c r="BW212" s="37"/>
    </row>
    <row r="213" spans="60:75" x14ac:dyDescent="0.2">
      <c r="BH213" s="350"/>
      <c r="BI213" s="40"/>
      <c r="BJ213" s="40"/>
      <c r="BK213" s="40"/>
      <c r="BL213" s="40"/>
      <c r="BM213" s="40"/>
      <c r="BN213" s="1"/>
      <c r="BQ213" s="37"/>
      <c r="BR213" s="37"/>
      <c r="BS213" s="37"/>
      <c r="BT213" s="37"/>
      <c r="BU213" s="37"/>
      <c r="BV213" s="37"/>
      <c r="BW213" s="37"/>
    </row>
    <row r="214" spans="60:75" x14ac:dyDescent="0.2">
      <c r="BH214" s="350"/>
      <c r="BI214" s="40"/>
      <c r="BJ214" s="40"/>
      <c r="BK214" s="40"/>
      <c r="BL214" s="40"/>
      <c r="BM214" s="40"/>
      <c r="BN214" s="1"/>
      <c r="BQ214" s="37"/>
      <c r="BR214" s="37"/>
      <c r="BS214" s="37"/>
      <c r="BT214" s="37"/>
      <c r="BU214" s="37"/>
      <c r="BV214" s="37"/>
      <c r="BW214" s="37"/>
    </row>
    <row r="215" spans="60:75" x14ac:dyDescent="0.2">
      <c r="BH215" s="350"/>
      <c r="BI215" s="40"/>
      <c r="BJ215" s="40"/>
      <c r="BK215" s="40"/>
      <c r="BL215" s="40"/>
      <c r="BM215" s="40"/>
      <c r="BN215" s="1"/>
      <c r="BQ215" s="37"/>
      <c r="BR215" s="37"/>
      <c r="BS215" s="37"/>
      <c r="BT215" s="37"/>
      <c r="BU215" s="37"/>
      <c r="BV215" s="37"/>
      <c r="BW215" s="37"/>
    </row>
    <row r="216" spans="60:75" x14ac:dyDescent="0.2">
      <c r="BH216" s="350"/>
      <c r="BI216" s="40"/>
      <c r="BJ216" s="40"/>
      <c r="BK216" s="40"/>
      <c r="BL216" s="40"/>
      <c r="BM216" s="40"/>
      <c r="BN216" s="1"/>
      <c r="BQ216" s="37"/>
      <c r="BR216" s="37"/>
      <c r="BS216" s="37"/>
      <c r="BT216" s="37"/>
      <c r="BU216" s="37"/>
      <c r="BV216" s="37"/>
      <c r="BW216" s="37"/>
    </row>
    <row r="217" spans="60:75" x14ac:dyDescent="0.2">
      <c r="BH217" s="350"/>
      <c r="BI217" s="40"/>
      <c r="BJ217" s="40"/>
      <c r="BK217" s="40"/>
      <c r="BL217" s="40"/>
      <c r="BM217" s="40"/>
      <c r="BN217" s="1"/>
      <c r="BQ217" s="37"/>
      <c r="BR217" s="37"/>
      <c r="BS217" s="37"/>
      <c r="BT217" s="37"/>
      <c r="BU217" s="37"/>
      <c r="BV217" s="37"/>
      <c r="BW217" s="37"/>
    </row>
    <row r="218" spans="60:75" x14ac:dyDescent="0.2">
      <c r="BH218" s="350"/>
      <c r="BI218" s="40"/>
      <c r="BJ218" s="40"/>
      <c r="BK218" s="40"/>
      <c r="BL218" s="40"/>
      <c r="BM218" s="40"/>
      <c r="BN218" s="1"/>
      <c r="BQ218" s="37"/>
      <c r="BR218" s="37"/>
      <c r="BS218" s="37"/>
      <c r="BT218" s="37"/>
      <c r="BU218" s="37"/>
      <c r="BV218" s="37"/>
      <c r="BW218" s="37"/>
    </row>
    <row r="219" spans="60:75" x14ac:dyDescent="0.2">
      <c r="BH219" s="350"/>
      <c r="BI219" s="40"/>
      <c r="BJ219" s="40"/>
      <c r="BK219" s="40"/>
      <c r="BL219" s="40"/>
      <c r="BM219" s="40"/>
      <c r="BN219" s="1"/>
      <c r="BQ219" s="37"/>
      <c r="BR219" s="37"/>
      <c r="BS219" s="37"/>
      <c r="BT219" s="37"/>
      <c r="BU219" s="37"/>
      <c r="BV219" s="37"/>
      <c r="BW219" s="37"/>
    </row>
    <row r="220" spans="60:75" x14ac:dyDescent="0.2">
      <c r="BH220" s="350"/>
      <c r="BI220" s="40"/>
      <c r="BJ220" s="40"/>
      <c r="BK220" s="40"/>
      <c r="BL220" s="40"/>
      <c r="BM220" s="40"/>
      <c r="BN220" s="1"/>
      <c r="BQ220" s="37"/>
      <c r="BR220" s="37"/>
      <c r="BS220" s="37"/>
      <c r="BT220" s="37"/>
      <c r="BU220" s="37"/>
      <c r="BV220" s="37"/>
      <c r="BW220" s="37"/>
    </row>
    <row r="221" spans="60:75" x14ac:dyDescent="0.2">
      <c r="BH221" s="350"/>
      <c r="BI221" s="40"/>
      <c r="BJ221" s="40"/>
      <c r="BK221" s="40"/>
      <c r="BL221" s="40"/>
      <c r="BM221" s="40"/>
      <c r="BN221" s="1"/>
      <c r="BQ221" s="37"/>
      <c r="BR221" s="37"/>
      <c r="BS221" s="37"/>
      <c r="BT221" s="37"/>
      <c r="BU221" s="37"/>
      <c r="BV221" s="37"/>
      <c r="BW221" s="37"/>
    </row>
    <row r="222" spans="60:75" x14ac:dyDescent="0.2">
      <c r="BH222" s="350"/>
      <c r="BI222" s="40"/>
      <c r="BJ222" s="40"/>
      <c r="BK222" s="40"/>
      <c r="BL222" s="40"/>
      <c r="BM222" s="40"/>
      <c r="BN222" s="1"/>
      <c r="BQ222" s="37"/>
      <c r="BR222" s="37"/>
      <c r="BS222" s="37"/>
      <c r="BT222" s="37"/>
      <c r="BU222" s="37"/>
      <c r="BV222" s="37"/>
      <c r="BW222" s="37"/>
    </row>
    <row r="223" spans="60:75" x14ac:dyDescent="0.2">
      <c r="BH223" s="350"/>
      <c r="BI223" s="40"/>
      <c r="BJ223" s="40"/>
      <c r="BK223" s="40"/>
      <c r="BL223" s="40"/>
      <c r="BM223" s="40"/>
      <c r="BN223" s="1"/>
      <c r="BQ223" s="37"/>
      <c r="BR223" s="37"/>
      <c r="BS223" s="37"/>
      <c r="BT223" s="37"/>
      <c r="BU223" s="37"/>
      <c r="BV223" s="37"/>
      <c r="BW223" s="37"/>
    </row>
    <row r="224" spans="60:75" x14ac:dyDescent="0.2">
      <c r="BH224" s="350"/>
      <c r="BI224" s="40"/>
      <c r="BJ224" s="40"/>
      <c r="BK224" s="40"/>
      <c r="BL224" s="40"/>
      <c r="BM224" s="40"/>
      <c r="BN224" s="1"/>
      <c r="BQ224" s="37"/>
      <c r="BR224" s="37"/>
      <c r="BS224" s="37"/>
      <c r="BT224" s="37"/>
      <c r="BU224" s="37"/>
      <c r="BV224" s="37"/>
      <c r="BW224" s="37"/>
    </row>
    <row r="225" spans="60:75" x14ac:dyDescent="0.2">
      <c r="BH225" s="350"/>
      <c r="BI225" s="40"/>
      <c r="BJ225" s="40"/>
      <c r="BK225" s="40"/>
      <c r="BL225" s="40"/>
      <c r="BM225" s="40"/>
      <c r="BN225" s="1"/>
      <c r="BQ225" s="37"/>
      <c r="BR225" s="37"/>
      <c r="BS225" s="37"/>
      <c r="BT225" s="37"/>
      <c r="BU225" s="37"/>
      <c r="BV225" s="37"/>
      <c r="BW225" s="37"/>
    </row>
    <row r="226" spans="60:75" x14ac:dyDescent="0.2">
      <c r="BH226" s="350"/>
      <c r="BI226" s="40"/>
      <c r="BJ226" s="40"/>
      <c r="BK226" s="40"/>
      <c r="BL226" s="40"/>
      <c r="BM226" s="40"/>
      <c r="BN226" s="1"/>
      <c r="BQ226" s="37"/>
      <c r="BR226" s="37"/>
      <c r="BS226" s="37"/>
      <c r="BT226" s="37"/>
      <c r="BU226" s="37"/>
      <c r="BV226" s="37"/>
      <c r="BW226" s="37"/>
    </row>
    <row r="227" spans="60:75" x14ac:dyDescent="0.2">
      <c r="BH227" s="350"/>
      <c r="BI227" s="40"/>
      <c r="BJ227" s="40"/>
      <c r="BK227" s="40"/>
      <c r="BL227" s="40"/>
      <c r="BM227" s="40"/>
      <c r="BN227" s="1"/>
      <c r="BQ227" s="37"/>
      <c r="BR227" s="37"/>
      <c r="BS227" s="37"/>
      <c r="BT227" s="37"/>
      <c r="BU227" s="37"/>
      <c r="BV227" s="37"/>
      <c r="BW227" s="37"/>
    </row>
    <row r="228" spans="60:75" x14ac:dyDescent="0.2">
      <c r="BH228" s="350"/>
      <c r="BI228" s="40"/>
      <c r="BJ228" s="40"/>
      <c r="BK228" s="40"/>
      <c r="BL228" s="40"/>
      <c r="BM228" s="40"/>
      <c r="BN228" s="1"/>
      <c r="BQ228" s="37"/>
      <c r="BR228" s="37"/>
      <c r="BS228" s="37"/>
      <c r="BT228" s="37"/>
      <c r="BU228" s="37"/>
      <c r="BV228" s="37"/>
      <c r="BW228" s="37"/>
    </row>
    <row r="229" spans="60:75" x14ac:dyDescent="0.2">
      <c r="BH229" s="350"/>
      <c r="BI229" s="40"/>
      <c r="BJ229" s="40"/>
      <c r="BK229" s="40"/>
      <c r="BL229" s="40"/>
      <c r="BM229" s="40"/>
      <c r="BN229" s="1"/>
      <c r="BQ229" s="37"/>
      <c r="BR229" s="37"/>
      <c r="BS229" s="37"/>
      <c r="BT229" s="37"/>
      <c r="BU229" s="37"/>
      <c r="BV229" s="37"/>
      <c r="BW229" s="37"/>
    </row>
    <row r="230" spans="60:75" x14ac:dyDescent="0.2">
      <c r="BH230" s="350"/>
      <c r="BI230" s="40"/>
      <c r="BJ230" s="40"/>
      <c r="BK230" s="40"/>
      <c r="BL230" s="40"/>
      <c r="BM230" s="40"/>
      <c r="BN230" s="1"/>
      <c r="BQ230" s="37"/>
      <c r="BR230" s="37"/>
      <c r="BS230" s="37"/>
      <c r="BT230" s="37"/>
      <c r="BU230" s="37"/>
      <c r="BV230" s="37"/>
      <c r="BW230" s="37"/>
    </row>
    <row r="231" spans="60:75" x14ac:dyDescent="0.2">
      <c r="BH231" s="350"/>
      <c r="BI231" s="40"/>
      <c r="BJ231" s="40"/>
      <c r="BK231" s="40"/>
      <c r="BL231" s="40"/>
      <c r="BM231" s="40"/>
      <c r="BN231" s="1"/>
      <c r="BQ231" s="37"/>
      <c r="BR231" s="37"/>
      <c r="BS231" s="37"/>
      <c r="BT231" s="37"/>
      <c r="BU231" s="37"/>
      <c r="BV231" s="37"/>
      <c r="BW231" s="37"/>
    </row>
    <row r="232" spans="60:75" x14ac:dyDescent="0.2">
      <c r="BH232" s="350"/>
      <c r="BI232" s="40"/>
      <c r="BJ232" s="40"/>
      <c r="BK232" s="40"/>
      <c r="BL232" s="40"/>
      <c r="BM232" s="40"/>
      <c r="BN232" s="1"/>
      <c r="BQ232" s="37"/>
      <c r="BR232" s="37"/>
      <c r="BS232" s="37"/>
      <c r="BT232" s="37"/>
      <c r="BU232" s="37"/>
      <c r="BV232" s="37"/>
      <c r="BW232" s="37"/>
    </row>
    <row r="233" spans="60:75" x14ac:dyDescent="0.2">
      <c r="BH233" s="350"/>
      <c r="BI233" s="40"/>
      <c r="BJ233" s="40"/>
      <c r="BK233" s="40"/>
      <c r="BL233" s="40"/>
      <c r="BM233" s="40"/>
      <c r="BN233" s="1"/>
      <c r="BQ233" s="37"/>
      <c r="BR233" s="37"/>
      <c r="BS233" s="37"/>
      <c r="BT233" s="37"/>
      <c r="BU233" s="37"/>
      <c r="BV233" s="37"/>
      <c r="BW233" s="37"/>
    </row>
    <row r="234" spans="60:75" x14ac:dyDescent="0.2">
      <c r="BH234" s="350"/>
      <c r="BI234" s="40"/>
      <c r="BJ234" s="40"/>
      <c r="BK234" s="40"/>
      <c r="BL234" s="40"/>
      <c r="BM234" s="40"/>
      <c r="BN234" s="1"/>
      <c r="BQ234" s="37"/>
      <c r="BR234" s="37"/>
      <c r="BS234" s="37"/>
      <c r="BT234" s="37"/>
      <c r="BU234" s="37"/>
      <c r="BV234" s="37"/>
      <c r="BW234" s="37"/>
    </row>
    <row r="235" spans="60:75" x14ac:dyDescent="0.2">
      <c r="BH235" s="350"/>
      <c r="BI235" s="40"/>
      <c r="BJ235" s="40"/>
      <c r="BK235" s="40"/>
      <c r="BL235" s="40"/>
      <c r="BM235" s="40"/>
      <c r="BN235" s="1"/>
      <c r="BQ235" s="37"/>
      <c r="BR235" s="37"/>
      <c r="BS235" s="37"/>
      <c r="BT235" s="37"/>
      <c r="BU235" s="37"/>
      <c r="BV235" s="37"/>
      <c r="BW235" s="37"/>
    </row>
    <row r="236" spans="60:75" x14ac:dyDescent="0.2">
      <c r="BH236" s="350"/>
      <c r="BI236" s="40"/>
      <c r="BJ236" s="40"/>
      <c r="BK236" s="40"/>
      <c r="BL236" s="40"/>
      <c r="BM236" s="40"/>
      <c r="BN236" s="1"/>
      <c r="BQ236" s="37"/>
      <c r="BR236" s="37"/>
      <c r="BS236" s="37"/>
      <c r="BT236" s="37"/>
      <c r="BU236" s="37"/>
      <c r="BV236" s="37"/>
      <c r="BW236" s="37"/>
    </row>
    <row r="237" spans="60:75" x14ac:dyDescent="0.2">
      <c r="BH237" s="350"/>
      <c r="BI237" s="40"/>
      <c r="BJ237" s="40"/>
      <c r="BK237" s="40"/>
      <c r="BL237" s="40"/>
      <c r="BM237" s="40"/>
      <c r="BN237" s="1"/>
      <c r="BQ237" s="37"/>
      <c r="BR237" s="37"/>
      <c r="BS237" s="37"/>
      <c r="BT237" s="37"/>
      <c r="BU237" s="37"/>
      <c r="BV237" s="37"/>
      <c r="BW237" s="37"/>
    </row>
    <row r="238" spans="60:75" x14ac:dyDescent="0.2">
      <c r="BH238" s="350"/>
      <c r="BI238" s="40"/>
      <c r="BJ238" s="40"/>
      <c r="BK238" s="40"/>
      <c r="BL238" s="40"/>
      <c r="BM238" s="40"/>
      <c r="BN238" s="1"/>
      <c r="BQ238" s="37"/>
      <c r="BR238" s="37"/>
      <c r="BS238" s="37"/>
      <c r="BT238" s="37"/>
      <c r="BU238" s="37"/>
      <c r="BV238" s="37"/>
      <c r="BW238" s="37"/>
    </row>
    <row r="239" spans="60:75" x14ac:dyDescent="0.2">
      <c r="BH239" s="350"/>
      <c r="BI239" s="40"/>
      <c r="BJ239" s="40"/>
      <c r="BK239" s="40"/>
      <c r="BL239" s="40"/>
      <c r="BM239" s="40"/>
      <c r="BN239" s="1"/>
      <c r="BQ239" s="37"/>
      <c r="BR239" s="37"/>
      <c r="BS239" s="37"/>
      <c r="BT239" s="37"/>
      <c r="BU239" s="37"/>
      <c r="BV239" s="37"/>
      <c r="BW239" s="37"/>
    </row>
    <row r="240" spans="60:75" x14ac:dyDescent="0.2">
      <c r="BH240" s="350"/>
      <c r="BI240" s="40"/>
      <c r="BJ240" s="40"/>
      <c r="BK240" s="40"/>
      <c r="BL240" s="40"/>
      <c r="BM240" s="40"/>
      <c r="BN240" s="1"/>
      <c r="BQ240" s="37"/>
      <c r="BR240" s="37"/>
      <c r="BS240" s="37"/>
      <c r="BT240" s="37"/>
      <c r="BU240" s="37"/>
      <c r="BV240" s="37"/>
      <c r="BW240" s="37"/>
    </row>
    <row r="241" spans="60:75" x14ac:dyDescent="0.2">
      <c r="BH241" s="350"/>
      <c r="BI241" s="40"/>
      <c r="BJ241" s="40"/>
      <c r="BK241" s="40"/>
      <c r="BL241" s="40"/>
      <c r="BM241" s="40"/>
      <c r="BN241" s="1"/>
      <c r="BQ241" s="37"/>
      <c r="BR241" s="37"/>
      <c r="BS241" s="37"/>
      <c r="BT241" s="37"/>
      <c r="BU241" s="37"/>
      <c r="BV241" s="37"/>
      <c r="BW241" s="37"/>
    </row>
    <row r="242" spans="60:75" x14ac:dyDescent="0.2">
      <c r="BH242" s="350"/>
      <c r="BI242" s="40"/>
      <c r="BJ242" s="40"/>
      <c r="BK242" s="40"/>
      <c r="BL242" s="40"/>
      <c r="BM242" s="40"/>
      <c r="BN242" s="1"/>
      <c r="BQ242" s="37"/>
      <c r="BR242" s="37"/>
      <c r="BS242" s="37"/>
      <c r="BT242" s="37"/>
      <c r="BU242" s="37"/>
      <c r="BV242" s="37"/>
      <c r="BW242" s="37"/>
    </row>
    <row r="243" spans="60:75" x14ac:dyDescent="0.2">
      <c r="BH243" s="350"/>
      <c r="BI243" s="40"/>
      <c r="BJ243" s="40"/>
      <c r="BK243" s="40"/>
      <c r="BL243" s="40"/>
      <c r="BM243" s="40"/>
      <c r="BN243" s="1"/>
      <c r="BQ243" s="37"/>
      <c r="BR243" s="37"/>
      <c r="BS243" s="37"/>
      <c r="BT243" s="37"/>
      <c r="BU243" s="37"/>
      <c r="BV243" s="37"/>
      <c r="BW243" s="37"/>
    </row>
    <row r="244" spans="60:75" x14ac:dyDescent="0.2">
      <c r="BH244" s="350"/>
      <c r="BI244" s="40"/>
      <c r="BJ244" s="40"/>
      <c r="BK244" s="40"/>
      <c r="BL244" s="40"/>
      <c r="BM244" s="40"/>
      <c r="BN244" s="1"/>
      <c r="BQ244" s="37"/>
      <c r="BR244" s="37"/>
      <c r="BS244" s="37"/>
      <c r="BT244" s="37"/>
      <c r="BU244" s="37"/>
      <c r="BV244" s="37"/>
      <c r="BW244" s="37"/>
    </row>
    <row r="245" spans="60:75" x14ac:dyDescent="0.2">
      <c r="BH245" s="350"/>
      <c r="BI245" s="40"/>
      <c r="BJ245" s="40"/>
      <c r="BK245" s="40"/>
      <c r="BL245" s="40"/>
      <c r="BM245" s="40"/>
      <c r="BN245" s="1"/>
      <c r="BQ245" s="37"/>
      <c r="BR245" s="37"/>
      <c r="BS245" s="37"/>
      <c r="BT245" s="37"/>
      <c r="BU245" s="37"/>
      <c r="BV245" s="37"/>
      <c r="BW245" s="37"/>
    </row>
    <row r="246" spans="60:75" x14ac:dyDescent="0.2">
      <c r="BH246" s="350"/>
      <c r="BI246" s="40"/>
      <c r="BJ246" s="40"/>
      <c r="BK246" s="40"/>
      <c r="BL246" s="40"/>
      <c r="BM246" s="40"/>
      <c r="BN246" s="1"/>
      <c r="BQ246" s="37"/>
      <c r="BR246" s="37"/>
      <c r="BS246" s="37"/>
      <c r="BT246" s="37"/>
      <c r="BU246" s="37"/>
      <c r="BV246" s="37"/>
      <c r="BW246" s="37"/>
    </row>
    <row r="247" spans="60:75" x14ac:dyDescent="0.2">
      <c r="BH247" s="350"/>
      <c r="BI247" s="40"/>
      <c r="BJ247" s="40"/>
      <c r="BK247" s="40"/>
      <c r="BL247" s="40"/>
      <c r="BM247" s="40"/>
      <c r="BN247" s="1"/>
      <c r="BQ247" s="37"/>
      <c r="BR247" s="37"/>
      <c r="BS247" s="37"/>
      <c r="BT247" s="37"/>
      <c r="BU247" s="37"/>
      <c r="BV247" s="37"/>
      <c r="BW247" s="37"/>
    </row>
    <row r="248" spans="60:75" x14ac:dyDescent="0.2">
      <c r="BH248" s="350"/>
      <c r="BI248" s="40"/>
      <c r="BJ248" s="40"/>
      <c r="BK248" s="40"/>
      <c r="BL248" s="40"/>
      <c r="BM248" s="40"/>
      <c r="BN248" s="1"/>
      <c r="BQ248" s="37"/>
      <c r="BR248" s="37"/>
      <c r="BS248" s="37"/>
      <c r="BT248" s="37"/>
      <c r="BU248" s="37"/>
      <c r="BV248" s="37"/>
      <c r="BW248" s="37"/>
    </row>
    <row r="249" spans="60:75" x14ac:dyDescent="0.2">
      <c r="BH249" s="350"/>
      <c r="BI249" s="40"/>
      <c r="BJ249" s="40"/>
      <c r="BK249" s="40"/>
      <c r="BL249" s="40"/>
      <c r="BM249" s="40"/>
      <c r="BN249" s="1"/>
      <c r="BQ249" s="37"/>
      <c r="BR249" s="37"/>
      <c r="BS249" s="37"/>
      <c r="BT249" s="37"/>
      <c r="BU249" s="37"/>
      <c r="BV249" s="37"/>
      <c r="BW249" s="37"/>
    </row>
    <row r="250" spans="60:75" x14ac:dyDescent="0.2">
      <c r="BH250" s="350"/>
      <c r="BI250" s="40"/>
      <c r="BJ250" s="40"/>
      <c r="BK250" s="40"/>
      <c r="BL250" s="40"/>
      <c r="BM250" s="40"/>
      <c r="BN250" s="1"/>
      <c r="BQ250" s="37"/>
      <c r="BR250" s="37"/>
      <c r="BS250" s="37"/>
      <c r="BT250" s="37"/>
      <c r="BU250" s="37"/>
      <c r="BV250" s="37"/>
      <c r="BW250" s="37"/>
    </row>
    <row r="251" spans="60:75" x14ac:dyDescent="0.2">
      <c r="BH251" s="350"/>
      <c r="BI251" s="40"/>
      <c r="BJ251" s="40"/>
      <c r="BK251" s="40"/>
      <c r="BL251" s="40"/>
      <c r="BM251" s="40"/>
      <c r="BN251" s="1"/>
      <c r="BQ251" s="37"/>
      <c r="BR251" s="37"/>
      <c r="BS251" s="37"/>
      <c r="BT251" s="37"/>
      <c r="BU251" s="37"/>
      <c r="BV251" s="37"/>
      <c r="BW251" s="37"/>
    </row>
    <row r="252" spans="60:75" x14ac:dyDescent="0.2">
      <c r="BH252" s="350"/>
      <c r="BI252" s="40"/>
      <c r="BJ252" s="40"/>
      <c r="BK252" s="40"/>
      <c r="BL252" s="40"/>
      <c r="BM252" s="40"/>
      <c r="BN252" s="1"/>
      <c r="BQ252" s="37"/>
      <c r="BR252" s="37"/>
      <c r="BS252" s="37"/>
      <c r="BT252" s="37"/>
      <c r="BU252" s="37"/>
      <c r="BV252" s="37"/>
      <c r="BW252" s="37"/>
    </row>
    <row r="253" spans="60:75" x14ac:dyDescent="0.2">
      <c r="BH253" s="350"/>
      <c r="BI253" s="40"/>
      <c r="BJ253" s="40"/>
      <c r="BK253" s="40"/>
      <c r="BL253" s="40"/>
      <c r="BM253" s="40"/>
      <c r="BN253" s="1"/>
      <c r="BQ253" s="37"/>
      <c r="BR253" s="37"/>
      <c r="BS253" s="37"/>
      <c r="BT253" s="37"/>
      <c r="BU253" s="37"/>
      <c r="BV253" s="37"/>
      <c r="BW253" s="37"/>
    </row>
    <row r="254" spans="60:75" x14ac:dyDescent="0.2">
      <c r="BH254" s="350"/>
      <c r="BI254" s="40"/>
      <c r="BJ254" s="40"/>
      <c r="BK254" s="40"/>
      <c r="BL254" s="40"/>
      <c r="BM254" s="40"/>
      <c r="BN254" s="1"/>
      <c r="BQ254" s="37"/>
      <c r="BR254" s="37"/>
      <c r="BS254" s="37"/>
      <c r="BT254" s="37"/>
      <c r="BU254" s="37"/>
      <c r="BV254" s="37"/>
      <c r="BW254" s="37"/>
    </row>
    <row r="255" spans="60:75" x14ac:dyDescent="0.2">
      <c r="BH255" s="350"/>
      <c r="BI255" s="40"/>
      <c r="BJ255" s="40"/>
      <c r="BK255" s="40"/>
      <c r="BL255" s="40"/>
      <c r="BM255" s="40"/>
      <c r="BN255" s="1"/>
      <c r="BQ255" s="37"/>
      <c r="BR255" s="37"/>
      <c r="BS255" s="37"/>
      <c r="BT255" s="37"/>
      <c r="BU255" s="37"/>
      <c r="BV255" s="37"/>
      <c r="BW255" s="37"/>
    </row>
    <row r="256" spans="60:75" x14ac:dyDescent="0.2">
      <c r="BH256" s="350"/>
      <c r="BI256" s="40"/>
      <c r="BJ256" s="40"/>
      <c r="BK256" s="40"/>
      <c r="BL256" s="40"/>
      <c r="BM256" s="40"/>
      <c r="BN256" s="1"/>
      <c r="BQ256" s="37"/>
      <c r="BR256" s="37"/>
      <c r="BS256" s="37"/>
      <c r="BT256" s="37"/>
      <c r="BU256" s="37"/>
      <c r="BV256" s="37"/>
      <c r="BW256" s="37"/>
    </row>
    <row r="257" spans="60:75" x14ac:dyDescent="0.2">
      <c r="BH257" s="350"/>
      <c r="BI257" s="40"/>
      <c r="BJ257" s="40"/>
      <c r="BK257" s="40"/>
      <c r="BL257" s="40"/>
      <c r="BM257" s="40"/>
      <c r="BN257" s="1"/>
      <c r="BQ257" s="37"/>
      <c r="BR257" s="37"/>
      <c r="BS257" s="37"/>
      <c r="BT257" s="37"/>
      <c r="BU257" s="37"/>
      <c r="BV257" s="37"/>
      <c r="BW257" s="37"/>
    </row>
    <row r="258" spans="60:75" x14ac:dyDescent="0.2">
      <c r="BH258" s="350"/>
      <c r="BI258" s="40"/>
      <c r="BJ258" s="40"/>
      <c r="BK258" s="40"/>
      <c r="BL258" s="40"/>
      <c r="BM258" s="40"/>
      <c r="BN258" s="1"/>
      <c r="BQ258" s="37"/>
      <c r="BR258" s="37"/>
      <c r="BS258" s="37"/>
      <c r="BT258" s="37"/>
      <c r="BU258" s="37"/>
      <c r="BV258" s="37"/>
      <c r="BW258" s="37"/>
    </row>
    <row r="259" spans="60:75" x14ac:dyDescent="0.2">
      <c r="BH259" s="350"/>
      <c r="BI259" s="40"/>
      <c r="BJ259" s="40"/>
      <c r="BK259" s="40"/>
      <c r="BL259" s="40"/>
      <c r="BM259" s="40"/>
      <c r="BN259" s="1"/>
      <c r="BQ259" s="37"/>
      <c r="BR259" s="37"/>
      <c r="BS259" s="37"/>
      <c r="BT259" s="37"/>
      <c r="BU259" s="37"/>
      <c r="BV259" s="37"/>
      <c r="BW259" s="37"/>
    </row>
    <row r="260" spans="60:75" x14ac:dyDescent="0.2">
      <c r="BH260" s="350"/>
      <c r="BI260" s="40"/>
      <c r="BJ260" s="40"/>
      <c r="BK260" s="40"/>
      <c r="BL260" s="40"/>
      <c r="BM260" s="40"/>
      <c r="BN260" s="1"/>
      <c r="BQ260" s="37"/>
      <c r="BR260" s="37"/>
      <c r="BS260" s="37"/>
      <c r="BT260" s="37"/>
      <c r="BU260" s="37"/>
      <c r="BV260" s="37"/>
      <c r="BW260" s="37"/>
    </row>
    <row r="261" spans="60:75" x14ac:dyDescent="0.2">
      <c r="BH261" s="350"/>
      <c r="BI261" s="40"/>
      <c r="BJ261" s="40"/>
      <c r="BK261" s="40"/>
      <c r="BL261" s="40"/>
      <c r="BM261" s="40"/>
      <c r="BN261" s="1"/>
      <c r="BQ261" s="37"/>
      <c r="BR261" s="37"/>
      <c r="BS261" s="37"/>
      <c r="BT261" s="37"/>
      <c r="BU261" s="37"/>
      <c r="BV261" s="37"/>
      <c r="BW261" s="37"/>
    </row>
    <row r="262" spans="60:75" x14ac:dyDescent="0.2">
      <c r="BH262" s="350"/>
      <c r="BI262" s="40"/>
      <c r="BJ262" s="40"/>
      <c r="BK262" s="40"/>
      <c r="BL262" s="40"/>
      <c r="BM262" s="40"/>
      <c r="BN262" s="1"/>
      <c r="BQ262" s="37"/>
      <c r="BR262" s="37"/>
      <c r="BS262" s="37"/>
      <c r="BT262" s="37"/>
      <c r="BU262" s="37"/>
      <c r="BV262" s="37"/>
      <c r="BW262" s="37"/>
    </row>
    <row r="263" spans="60:75" x14ac:dyDescent="0.2">
      <c r="BH263" s="350"/>
      <c r="BI263" s="40"/>
      <c r="BJ263" s="40"/>
      <c r="BK263" s="40"/>
      <c r="BL263" s="40"/>
      <c r="BM263" s="40"/>
      <c r="BN263" s="1"/>
      <c r="BQ263" s="37"/>
      <c r="BR263" s="37"/>
      <c r="BS263" s="37"/>
      <c r="BT263" s="37"/>
      <c r="BU263" s="37"/>
      <c r="BV263" s="37"/>
      <c r="BW263" s="37"/>
    </row>
    <row r="264" spans="60:75" x14ac:dyDescent="0.2">
      <c r="BH264" s="350"/>
      <c r="BI264" s="40"/>
      <c r="BJ264" s="40"/>
      <c r="BK264" s="40"/>
      <c r="BL264" s="40"/>
      <c r="BM264" s="40"/>
      <c r="BN264" s="1"/>
      <c r="BQ264" s="37"/>
      <c r="BR264" s="37"/>
      <c r="BS264" s="37"/>
      <c r="BT264" s="37"/>
      <c r="BU264" s="37"/>
      <c r="BV264" s="37"/>
      <c r="BW264" s="37"/>
    </row>
    <row r="265" spans="60:75" x14ac:dyDescent="0.2">
      <c r="BH265" s="350"/>
      <c r="BI265" s="40"/>
      <c r="BJ265" s="40"/>
      <c r="BK265" s="40"/>
      <c r="BL265" s="40"/>
      <c r="BM265" s="40"/>
      <c r="BN265" s="1"/>
      <c r="BQ265" s="37"/>
      <c r="BR265" s="37"/>
      <c r="BS265" s="37"/>
      <c r="BT265" s="37"/>
      <c r="BU265" s="37"/>
      <c r="BV265" s="37"/>
      <c r="BW265" s="37"/>
    </row>
    <row r="266" spans="60:75" x14ac:dyDescent="0.2">
      <c r="BH266" s="350"/>
      <c r="BI266" s="40"/>
      <c r="BJ266" s="40"/>
      <c r="BK266" s="40"/>
      <c r="BL266" s="40"/>
      <c r="BM266" s="40"/>
      <c r="BN266" s="1"/>
      <c r="BQ266" s="37"/>
      <c r="BR266" s="37"/>
      <c r="BS266" s="37"/>
      <c r="BT266" s="37"/>
      <c r="BU266" s="37"/>
      <c r="BV266" s="37"/>
      <c r="BW266" s="37"/>
    </row>
    <row r="267" spans="60:75" x14ac:dyDescent="0.2">
      <c r="BH267" s="350"/>
      <c r="BI267" s="40"/>
      <c r="BJ267" s="40"/>
      <c r="BK267" s="40"/>
      <c r="BL267" s="40"/>
      <c r="BM267" s="40"/>
      <c r="BN267" s="1"/>
      <c r="BQ267" s="37"/>
      <c r="BR267" s="37"/>
      <c r="BS267" s="37"/>
      <c r="BT267" s="37"/>
      <c r="BU267" s="37"/>
      <c r="BV267" s="37"/>
      <c r="BW267" s="37"/>
    </row>
    <row r="268" spans="60:75" x14ac:dyDescent="0.2">
      <c r="BH268" s="350"/>
      <c r="BI268" s="40"/>
      <c r="BJ268" s="40"/>
      <c r="BK268" s="40"/>
      <c r="BL268" s="40"/>
      <c r="BM268" s="40"/>
      <c r="BN268" s="1"/>
      <c r="BQ268" s="37"/>
      <c r="BR268" s="37"/>
      <c r="BS268" s="37"/>
      <c r="BT268" s="37"/>
      <c r="BU268" s="37"/>
      <c r="BV268" s="37"/>
      <c r="BW268" s="37"/>
    </row>
    <row r="269" spans="60:75" x14ac:dyDescent="0.2">
      <c r="BH269" s="350"/>
      <c r="BI269" s="40"/>
      <c r="BJ269" s="40"/>
      <c r="BK269" s="40"/>
      <c r="BL269" s="40"/>
      <c r="BM269" s="40"/>
      <c r="BN269" s="1"/>
      <c r="BQ269" s="37"/>
      <c r="BR269" s="37"/>
      <c r="BS269" s="37"/>
      <c r="BT269" s="37"/>
      <c r="BU269" s="37"/>
      <c r="BV269" s="37"/>
      <c r="BW269" s="37"/>
    </row>
    <row r="270" spans="60:75" x14ac:dyDescent="0.2">
      <c r="BH270" s="350"/>
      <c r="BI270" s="40"/>
      <c r="BJ270" s="40"/>
      <c r="BK270" s="40"/>
      <c r="BL270" s="40"/>
      <c r="BM270" s="40"/>
      <c r="BN270" s="1"/>
      <c r="BQ270" s="37"/>
      <c r="BR270" s="37"/>
      <c r="BS270" s="37"/>
      <c r="BT270" s="37"/>
      <c r="BU270" s="37"/>
      <c r="BV270" s="37"/>
      <c r="BW270" s="37"/>
    </row>
    <row r="271" spans="60:75" x14ac:dyDescent="0.2">
      <c r="BH271" s="350"/>
      <c r="BI271" s="40"/>
      <c r="BJ271" s="40"/>
      <c r="BK271" s="40"/>
      <c r="BL271" s="40"/>
      <c r="BM271" s="40"/>
      <c r="BN271" s="1"/>
      <c r="BQ271" s="37"/>
      <c r="BR271" s="37"/>
      <c r="BS271" s="37"/>
      <c r="BT271" s="37"/>
      <c r="BU271" s="37"/>
      <c r="BV271" s="37"/>
      <c r="BW271" s="37"/>
    </row>
    <row r="272" spans="60:75" x14ac:dyDescent="0.2">
      <c r="BH272" s="350"/>
      <c r="BI272" s="40"/>
      <c r="BJ272" s="40"/>
      <c r="BK272" s="40"/>
      <c r="BL272" s="40"/>
      <c r="BM272" s="40"/>
      <c r="BN272" s="1"/>
      <c r="BQ272" s="37"/>
      <c r="BR272" s="37"/>
      <c r="BS272" s="37"/>
      <c r="BT272" s="37"/>
      <c r="BU272" s="37"/>
      <c r="BV272" s="37"/>
      <c r="BW272" s="37"/>
    </row>
    <row r="273" spans="60:75" x14ac:dyDescent="0.2">
      <c r="BH273" s="350"/>
      <c r="BI273" s="40"/>
      <c r="BJ273" s="40"/>
      <c r="BK273" s="40"/>
      <c r="BL273" s="40"/>
      <c r="BM273" s="40"/>
      <c r="BN273" s="1"/>
      <c r="BQ273" s="37"/>
      <c r="BR273" s="37"/>
      <c r="BS273" s="37"/>
      <c r="BT273" s="37"/>
      <c r="BU273" s="37"/>
      <c r="BV273" s="37"/>
      <c r="BW273" s="37"/>
    </row>
    <row r="274" spans="60:75" x14ac:dyDescent="0.2">
      <c r="BH274" s="350"/>
      <c r="BI274" s="40"/>
      <c r="BJ274" s="40"/>
      <c r="BK274" s="40"/>
      <c r="BL274" s="40"/>
      <c r="BM274" s="40"/>
      <c r="BN274" s="1"/>
      <c r="BQ274" s="37"/>
      <c r="BR274" s="37"/>
      <c r="BS274" s="37"/>
      <c r="BT274" s="37"/>
      <c r="BU274" s="37"/>
      <c r="BV274" s="37"/>
      <c r="BW274" s="37"/>
    </row>
    <row r="275" spans="60:75" x14ac:dyDescent="0.2">
      <c r="BH275" s="350"/>
      <c r="BI275" s="40"/>
      <c r="BJ275" s="40"/>
      <c r="BK275" s="40"/>
      <c r="BL275" s="40"/>
      <c r="BM275" s="40"/>
      <c r="BN275" s="1"/>
      <c r="BQ275" s="37"/>
      <c r="BR275" s="37"/>
      <c r="BS275" s="37"/>
      <c r="BT275" s="37"/>
      <c r="BU275" s="37"/>
      <c r="BV275" s="37"/>
      <c r="BW275" s="37"/>
    </row>
    <row r="276" spans="60:75" x14ac:dyDescent="0.2">
      <c r="BH276" s="350"/>
      <c r="BI276" s="40"/>
      <c r="BJ276" s="40"/>
      <c r="BK276" s="40"/>
      <c r="BL276" s="40"/>
      <c r="BM276" s="40"/>
      <c r="BN276" s="1"/>
      <c r="BQ276" s="37"/>
      <c r="BR276" s="37"/>
      <c r="BS276" s="37"/>
      <c r="BT276" s="37"/>
      <c r="BU276" s="37"/>
      <c r="BV276" s="37"/>
      <c r="BW276" s="37"/>
    </row>
    <row r="277" spans="60:75" x14ac:dyDescent="0.2">
      <c r="BH277" s="350"/>
      <c r="BI277" s="40"/>
      <c r="BJ277" s="40"/>
      <c r="BK277" s="40"/>
      <c r="BL277" s="40"/>
      <c r="BM277" s="40"/>
      <c r="BN277" s="1"/>
      <c r="BQ277" s="37"/>
      <c r="BR277" s="37"/>
      <c r="BS277" s="37"/>
      <c r="BT277" s="37"/>
      <c r="BU277" s="37"/>
      <c r="BV277" s="37"/>
      <c r="BW277" s="37"/>
    </row>
    <row r="278" spans="60:75" x14ac:dyDescent="0.2">
      <c r="BH278" s="350"/>
      <c r="BI278" s="40"/>
      <c r="BJ278" s="40"/>
      <c r="BK278" s="40"/>
      <c r="BL278" s="40"/>
      <c r="BM278" s="40"/>
      <c r="BN278" s="1"/>
      <c r="BQ278" s="37"/>
      <c r="BR278" s="37"/>
      <c r="BS278" s="37"/>
      <c r="BT278" s="37"/>
      <c r="BU278" s="37"/>
      <c r="BV278" s="37"/>
      <c r="BW278" s="37"/>
    </row>
    <row r="279" spans="60:75" x14ac:dyDescent="0.2">
      <c r="BH279" s="350"/>
      <c r="BI279" s="40"/>
      <c r="BJ279" s="40"/>
      <c r="BK279" s="40"/>
      <c r="BL279" s="40"/>
      <c r="BM279" s="40"/>
      <c r="BN279" s="1"/>
      <c r="BQ279" s="37"/>
      <c r="BR279" s="37"/>
      <c r="BS279" s="37"/>
      <c r="BT279" s="37"/>
      <c r="BU279" s="37"/>
      <c r="BV279" s="37"/>
      <c r="BW279" s="37"/>
    </row>
    <row r="280" spans="60:75" x14ac:dyDescent="0.2">
      <c r="BH280" s="350"/>
      <c r="BI280" s="40"/>
      <c r="BJ280" s="40"/>
      <c r="BK280" s="40"/>
      <c r="BL280" s="40"/>
      <c r="BM280" s="40"/>
      <c r="BN280" s="1"/>
      <c r="BQ280" s="37"/>
      <c r="BR280" s="37"/>
      <c r="BS280" s="37"/>
      <c r="BT280" s="37"/>
      <c r="BU280" s="37"/>
      <c r="BV280" s="37"/>
      <c r="BW280" s="37"/>
    </row>
    <row r="281" spans="60:75" x14ac:dyDescent="0.2">
      <c r="BH281" s="350"/>
      <c r="BI281" s="40"/>
      <c r="BJ281" s="40"/>
      <c r="BK281" s="40"/>
      <c r="BL281" s="40"/>
      <c r="BM281" s="40"/>
      <c r="BN281" s="1"/>
      <c r="BQ281" s="37"/>
      <c r="BR281" s="37"/>
      <c r="BS281" s="37"/>
      <c r="BT281" s="37"/>
      <c r="BU281" s="37"/>
      <c r="BV281" s="37"/>
      <c r="BW281" s="37"/>
    </row>
    <row r="282" spans="60:75" x14ac:dyDescent="0.2">
      <c r="BH282" s="350"/>
      <c r="BI282" s="40"/>
      <c r="BJ282" s="40"/>
      <c r="BK282" s="40"/>
      <c r="BL282" s="40"/>
      <c r="BM282" s="40"/>
      <c r="BN282" s="1"/>
      <c r="BQ282" s="37"/>
      <c r="BR282" s="37"/>
      <c r="BS282" s="37"/>
      <c r="BT282" s="37"/>
      <c r="BU282" s="37"/>
      <c r="BV282" s="37"/>
      <c r="BW282" s="37"/>
    </row>
    <row r="283" spans="60:75" x14ac:dyDescent="0.2">
      <c r="BH283" s="350"/>
      <c r="BI283" s="40"/>
      <c r="BJ283" s="40"/>
      <c r="BK283" s="40"/>
      <c r="BL283" s="40"/>
      <c r="BM283" s="40"/>
      <c r="BN283" s="1"/>
      <c r="BQ283" s="37"/>
      <c r="BR283" s="37"/>
      <c r="BS283" s="37"/>
      <c r="BT283" s="37"/>
      <c r="BU283" s="37"/>
      <c r="BV283" s="37"/>
      <c r="BW283" s="37"/>
    </row>
    <row r="284" spans="60:75" x14ac:dyDescent="0.2">
      <c r="BH284" s="350"/>
      <c r="BI284" s="40"/>
      <c r="BJ284" s="40"/>
      <c r="BK284" s="40"/>
      <c r="BL284" s="40"/>
      <c r="BM284" s="40"/>
      <c r="BN284" s="1"/>
      <c r="BQ284" s="37"/>
      <c r="BR284" s="37"/>
      <c r="BS284" s="37"/>
      <c r="BT284" s="37"/>
      <c r="BU284" s="37"/>
      <c r="BV284" s="37"/>
      <c r="BW284" s="37"/>
    </row>
    <row r="285" spans="60:75" x14ac:dyDescent="0.2">
      <c r="BH285" s="350"/>
      <c r="BI285" s="40"/>
      <c r="BJ285" s="40"/>
      <c r="BK285" s="40"/>
      <c r="BL285" s="40"/>
      <c r="BM285" s="40"/>
      <c r="BN285" s="1"/>
      <c r="BQ285" s="37"/>
      <c r="BR285" s="37"/>
      <c r="BS285" s="37"/>
      <c r="BT285" s="37"/>
      <c r="BU285" s="37"/>
      <c r="BV285" s="37"/>
      <c r="BW285" s="37"/>
    </row>
    <row r="286" spans="60:75" x14ac:dyDescent="0.2">
      <c r="BH286" s="350"/>
      <c r="BI286" s="40"/>
      <c r="BJ286" s="40"/>
      <c r="BK286" s="40"/>
      <c r="BL286" s="40"/>
      <c r="BM286" s="40"/>
      <c r="BN286" s="1"/>
      <c r="BQ286" s="37"/>
      <c r="BR286" s="37"/>
      <c r="BS286" s="37"/>
      <c r="BT286" s="37"/>
      <c r="BU286" s="37"/>
      <c r="BV286" s="37"/>
      <c r="BW286" s="37"/>
    </row>
    <row r="287" spans="60:75" x14ac:dyDescent="0.2">
      <c r="BH287" s="350"/>
      <c r="BI287" s="40"/>
      <c r="BJ287" s="40"/>
      <c r="BK287" s="40"/>
      <c r="BL287" s="40"/>
      <c r="BM287" s="40"/>
      <c r="BN287" s="1"/>
      <c r="BQ287" s="37"/>
      <c r="BR287" s="37"/>
      <c r="BS287" s="37"/>
      <c r="BT287" s="37"/>
      <c r="BU287" s="37"/>
      <c r="BV287" s="37"/>
      <c r="BW287" s="37"/>
    </row>
    <row r="288" spans="60:75" x14ac:dyDescent="0.2">
      <c r="BH288" s="350"/>
      <c r="BI288" s="40"/>
      <c r="BJ288" s="40"/>
      <c r="BK288" s="40"/>
      <c r="BL288" s="40"/>
      <c r="BM288" s="40"/>
      <c r="BN288" s="1"/>
      <c r="BQ288" s="37"/>
      <c r="BR288" s="37"/>
      <c r="BS288" s="37"/>
      <c r="BT288" s="37"/>
      <c r="BU288" s="37"/>
      <c r="BV288" s="37"/>
      <c r="BW288" s="37"/>
    </row>
    <row r="289" spans="60:75" x14ac:dyDescent="0.2">
      <c r="BH289" s="350"/>
      <c r="BI289" s="40"/>
      <c r="BJ289" s="40"/>
      <c r="BK289" s="40"/>
      <c r="BL289" s="40"/>
      <c r="BM289" s="40"/>
      <c r="BN289" s="1"/>
      <c r="BQ289" s="37"/>
      <c r="BR289" s="37"/>
      <c r="BS289" s="37"/>
      <c r="BT289" s="37"/>
      <c r="BU289" s="37"/>
      <c r="BV289" s="37"/>
      <c r="BW289" s="37"/>
    </row>
    <row r="290" spans="60:75" x14ac:dyDescent="0.2">
      <c r="BH290" s="350"/>
      <c r="BI290" s="40"/>
      <c r="BJ290" s="40"/>
      <c r="BK290" s="40"/>
      <c r="BL290" s="40"/>
      <c r="BM290" s="40"/>
      <c r="BN290" s="1"/>
      <c r="BQ290" s="37"/>
      <c r="BR290" s="37"/>
      <c r="BS290" s="37"/>
      <c r="BT290" s="37"/>
      <c r="BU290" s="37"/>
      <c r="BV290" s="37"/>
      <c r="BW290" s="37"/>
    </row>
    <row r="291" spans="60:75" x14ac:dyDescent="0.2">
      <c r="BH291" s="350"/>
      <c r="BI291" s="40"/>
      <c r="BJ291" s="40"/>
      <c r="BK291" s="40"/>
      <c r="BL291" s="40"/>
      <c r="BM291" s="40"/>
      <c r="BN291" s="1"/>
      <c r="BQ291" s="37"/>
      <c r="BR291" s="37"/>
      <c r="BS291" s="37"/>
      <c r="BT291" s="37"/>
      <c r="BU291" s="37"/>
      <c r="BV291" s="37"/>
      <c r="BW291" s="37"/>
    </row>
    <row r="292" spans="60:75" x14ac:dyDescent="0.2">
      <c r="BH292" s="350"/>
      <c r="BI292" s="40"/>
      <c r="BJ292" s="40"/>
      <c r="BK292" s="40"/>
      <c r="BL292" s="40"/>
      <c r="BM292" s="40"/>
      <c r="BN292" s="1"/>
      <c r="BQ292" s="37"/>
      <c r="BR292" s="37"/>
      <c r="BS292" s="37"/>
      <c r="BT292" s="37"/>
      <c r="BU292" s="37"/>
      <c r="BV292" s="37"/>
      <c r="BW292" s="37"/>
    </row>
    <row r="293" spans="60:75" x14ac:dyDescent="0.2">
      <c r="BH293" s="350"/>
      <c r="BI293" s="40"/>
      <c r="BJ293" s="40"/>
      <c r="BK293" s="40"/>
      <c r="BL293" s="40"/>
      <c r="BM293" s="40"/>
      <c r="BN293" s="1"/>
      <c r="BQ293" s="37"/>
      <c r="BR293" s="37"/>
      <c r="BS293" s="37"/>
      <c r="BT293" s="37"/>
      <c r="BU293" s="37"/>
      <c r="BV293" s="37"/>
      <c r="BW293" s="37"/>
    </row>
    <row r="294" spans="60:75" x14ac:dyDescent="0.2">
      <c r="BH294" s="350"/>
      <c r="BI294" s="40"/>
      <c r="BJ294" s="40"/>
      <c r="BK294" s="40"/>
      <c r="BL294" s="40"/>
      <c r="BM294" s="40"/>
      <c r="BN294" s="1"/>
      <c r="BQ294" s="37"/>
      <c r="BR294" s="37"/>
      <c r="BS294" s="37"/>
      <c r="BT294" s="37"/>
      <c r="BU294" s="37"/>
      <c r="BV294" s="37"/>
      <c r="BW294" s="37"/>
    </row>
    <row r="295" spans="60:75" x14ac:dyDescent="0.2">
      <c r="BH295" s="350"/>
      <c r="BI295" s="40"/>
      <c r="BJ295" s="40"/>
      <c r="BK295" s="40"/>
      <c r="BL295" s="40"/>
      <c r="BM295" s="40"/>
      <c r="BN295" s="1"/>
      <c r="BQ295" s="37"/>
      <c r="BR295" s="37"/>
      <c r="BS295" s="37"/>
      <c r="BT295" s="37"/>
      <c r="BU295" s="37"/>
      <c r="BV295" s="37"/>
      <c r="BW295" s="37"/>
    </row>
    <row r="296" spans="60:75" x14ac:dyDescent="0.2">
      <c r="BH296" s="350"/>
      <c r="BI296" s="40"/>
      <c r="BJ296" s="40"/>
      <c r="BK296" s="40"/>
      <c r="BL296" s="40"/>
      <c r="BM296" s="40"/>
      <c r="BN296" s="1"/>
      <c r="BQ296" s="37"/>
      <c r="BR296" s="37"/>
      <c r="BS296" s="37"/>
      <c r="BT296" s="37"/>
      <c r="BU296" s="37"/>
      <c r="BV296" s="37"/>
      <c r="BW296" s="37"/>
    </row>
    <row r="297" spans="60:75" x14ac:dyDescent="0.2">
      <c r="BH297" s="350"/>
      <c r="BI297" s="40"/>
      <c r="BJ297" s="40"/>
      <c r="BK297" s="40"/>
      <c r="BL297" s="40"/>
      <c r="BM297" s="40"/>
      <c r="BN297" s="1"/>
      <c r="BQ297" s="37"/>
      <c r="BR297" s="37"/>
      <c r="BS297" s="37"/>
      <c r="BT297" s="37"/>
      <c r="BU297" s="37"/>
      <c r="BV297" s="37"/>
      <c r="BW297" s="37"/>
    </row>
    <row r="298" spans="60:75" x14ac:dyDescent="0.2">
      <c r="BH298" s="350"/>
      <c r="BI298" s="40"/>
      <c r="BJ298" s="40"/>
      <c r="BK298" s="40"/>
      <c r="BL298" s="40"/>
      <c r="BM298" s="40"/>
      <c r="BN298" s="1"/>
      <c r="BQ298" s="37"/>
      <c r="BR298" s="37"/>
      <c r="BS298" s="37"/>
      <c r="BT298" s="37"/>
      <c r="BU298" s="37"/>
      <c r="BV298" s="37"/>
      <c r="BW298" s="37"/>
    </row>
    <row r="299" spans="60:75" x14ac:dyDescent="0.2">
      <c r="BH299" s="350"/>
      <c r="BI299" s="40"/>
      <c r="BJ299" s="40"/>
      <c r="BK299" s="40"/>
      <c r="BL299" s="40"/>
      <c r="BM299" s="40"/>
      <c r="BN299" s="1"/>
      <c r="BQ299" s="37"/>
      <c r="BR299" s="37"/>
      <c r="BS299" s="37"/>
      <c r="BT299" s="37"/>
      <c r="BU299" s="37"/>
      <c r="BV299" s="37"/>
      <c r="BW299" s="37"/>
    </row>
    <row r="300" spans="60:75" x14ac:dyDescent="0.2">
      <c r="BH300" s="350"/>
      <c r="BI300" s="40"/>
      <c r="BJ300" s="40"/>
      <c r="BK300" s="40"/>
      <c r="BL300" s="40"/>
      <c r="BM300" s="40"/>
      <c r="BN300" s="1"/>
      <c r="BQ300" s="37"/>
      <c r="BR300" s="37"/>
      <c r="BS300" s="37"/>
      <c r="BT300" s="37"/>
      <c r="BU300" s="37"/>
      <c r="BV300" s="37"/>
      <c r="BW300" s="37"/>
    </row>
    <row r="301" spans="60:75" x14ac:dyDescent="0.2">
      <c r="BH301" s="350"/>
      <c r="BI301" s="40"/>
      <c r="BJ301" s="40"/>
      <c r="BK301" s="40"/>
      <c r="BL301" s="40"/>
      <c r="BM301" s="40"/>
      <c r="BN301" s="1"/>
      <c r="BQ301" s="37"/>
      <c r="BR301" s="37"/>
      <c r="BS301" s="37"/>
      <c r="BT301" s="37"/>
      <c r="BU301" s="37"/>
      <c r="BV301" s="37"/>
      <c r="BW301" s="37"/>
    </row>
    <row r="302" spans="60:75" x14ac:dyDescent="0.2">
      <c r="BH302" s="350"/>
      <c r="BI302" s="40"/>
      <c r="BJ302" s="40"/>
      <c r="BK302" s="40"/>
      <c r="BL302" s="40"/>
      <c r="BM302" s="40"/>
      <c r="BN302" s="1"/>
      <c r="BQ302" s="37"/>
      <c r="BR302" s="37"/>
      <c r="BS302" s="37"/>
      <c r="BT302" s="37"/>
      <c r="BU302" s="37"/>
      <c r="BV302" s="37"/>
      <c r="BW302" s="37"/>
    </row>
    <row r="303" spans="60:75" x14ac:dyDescent="0.2">
      <c r="BH303" s="350"/>
      <c r="BI303" s="40"/>
      <c r="BJ303" s="40"/>
      <c r="BK303" s="40"/>
      <c r="BL303" s="40"/>
      <c r="BM303" s="40"/>
      <c r="BN303" s="1"/>
      <c r="BQ303" s="37"/>
      <c r="BR303" s="37"/>
      <c r="BS303" s="37"/>
      <c r="BT303" s="37"/>
      <c r="BU303" s="37"/>
      <c r="BV303" s="37"/>
      <c r="BW303" s="37"/>
    </row>
    <row r="304" spans="60:75" x14ac:dyDescent="0.2">
      <c r="BH304" s="350"/>
      <c r="BI304" s="40"/>
      <c r="BJ304" s="40"/>
      <c r="BK304" s="40"/>
      <c r="BL304" s="40"/>
      <c r="BM304" s="40"/>
      <c r="BN304" s="1"/>
      <c r="BQ304" s="37"/>
      <c r="BR304" s="37"/>
      <c r="BS304" s="37"/>
      <c r="BT304" s="37"/>
      <c r="BU304" s="37"/>
      <c r="BV304" s="37"/>
      <c r="BW304" s="37"/>
    </row>
    <row r="305" spans="60:75" x14ac:dyDescent="0.2">
      <c r="BH305" s="350"/>
      <c r="BI305" s="40"/>
      <c r="BJ305" s="40"/>
      <c r="BK305" s="40"/>
      <c r="BL305" s="40"/>
      <c r="BM305" s="40"/>
      <c r="BN305" s="1"/>
      <c r="BQ305" s="37"/>
      <c r="BR305" s="37"/>
      <c r="BS305" s="37"/>
      <c r="BT305" s="37"/>
      <c r="BU305" s="37"/>
      <c r="BV305" s="37"/>
      <c r="BW305" s="37"/>
    </row>
    <row r="306" spans="60:75" x14ac:dyDescent="0.2">
      <c r="BH306" s="350"/>
      <c r="BI306" s="40"/>
      <c r="BJ306" s="40"/>
      <c r="BK306" s="40"/>
      <c r="BL306" s="40"/>
      <c r="BM306" s="40"/>
      <c r="BN306" s="1"/>
      <c r="BQ306" s="37"/>
      <c r="BR306" s="37"/>
      <c r="BS306" s="37"/>
      <c r="BT306" s="37"/>
      <c r="BU306" s="37"/>
      <c r="BV306" s="37"/>
      <c r="BW306" s="37"/>
    </row>
    <row r="307" spans="60:75" x14ac:dyDescent="0.2">
      <c r="BH307" s="350"/>
      <c r="BI307" s="40"/>
      <c r="BJ307" s="40"/>
      <c r="BK307" s="40"/>
      <c r="BL307" s="40"/>
      <c r="BM307" s="40"/>
      <c r="BN307" s="1"/>
      <c r="BQ307" s="37"/>
      <c r="BR307" s="37"/>
      <c r="BS307" s="37"/>
      <c r="BT307" s="37"/>
      <c r="BU307" s="37"/>
      <c r="BV307" s="37"/>
      <c r="BW307" s="37"/>
    </row>
    <row r="308" spans="60:75" x14ac:dyDescent="0.2">
      <c r="BH308" s="350"/>
      <c r="BI308" s="40"/>
      <c r="BJ308" s="40"/>
      <c r="BK308" s="40"/>
      <c r="BL308" s="40"/>
      <c r="BM308" s="40"/>
      <c r="BN308" s="1"/>
      <c r="BQ308" s="37"/>
      <c r="BR308" s="37"/>
      <c r="BS308" s="37"/>
      <c r="BT308" s="37"/>
      <c r="BU308" s="37"/>
      <c r="BV308" s="37"/>
      <c r="BW308" s="37"/>
    </row>
    <row r="309" spans="60:75" x14ac:dyDescent="0.2">
      <c r="BH309" s="350"/>
      <c r="BI309" s="40"/>
      <c r="BJ309" s="40"/>
      <c r="BK309" s="40"/>
      <c r="BL309" s="40"/>
      <c r="BM309" s="40"/>
      <c r="BN309" s="1"/>
      <c r="BQ309" s="37"/>
      <c r="BR309" s="37"/>
      <c r="BS309" s="37"/>
      <c r="BT309" s="37"/>
      <c r="BU309" s="37"/>
      <c r="BV309" s="37"/>
      <c r="BW309" s="37"/>
    </row>
    <row r="310" spans="60:75" x14ac:dyDescent="0.2">
      <c r="BH310" s="350"/>
      <c r="BI310" s="40"/>
      <c r="BJ310" s="40"/>
      <c r="BK310" s="40"/>
      <c r="BL310" s="40"/>
      <c r="BM310" s="40"/>
      <c r="BN310" s="1"/>
      <c r="BQ310" s="37"/>
      <c r="BR310" s="37"/>
      <c r="BS310" s="37"/>
      <c r="BT310" s="37"/>
      <c r="BU310" s="37"/>
      <c r="BV310" s="37"/>
      <c r="BW310" s="37"/>
    </row>
    <row r="311" spans="60:75" x14ac:dyDescent="0.2">
      <c r="BH311" s="350"/>
      <c r="BI311" s="40"/>
      <c r="BJ311" s="40"/>
      <c r="BK311" s="40"/>
      <c r="BL311" s="40"/>
      <c r="BM311" s="40"/>
      <c r="BN311" s="1"/>
      <c r="BQ311" s="37"/>
      <c r="BR311" s="37"/>
      <c r="BS311" s="37"/>
      <c r="BT311" s="37"/>
      <c r="BU311" s="37"/>
      <c r="BV311" s="37"/>
      <c r="BW311" s="37"/>
    </row>
    <row r="312" spans="60:75" x14ac:dyDescent="0.2">
      <c r="BH312" s="350"/>
      <c r="BI312" s="40"/>
      <c r="BJ312" s="40"/>
      <c r="BK312" s="40"/>
      <c r="BL312" s="40"/>
      <c r="BM312" s="40"/>
      <c r="BN312" s="1"/>
      <c r="BQ312" s="37"/>
      <c r="BR312" s="37"/>
      <c r="BS312" s="37"/>
      <c r="BT312" s="37"/>
      <c r="BU312" s="37"/>
      <c r="BV312" s="37"/>
      <c r="BW312" s="37"/>
    </row>
    <row r="313" spans="60:75" x14ac:dyDescent="0.2">
      <c r="BH313" s="350"/>
      <c r="BI313" s="40"/>
      <c r="BJ313" s="40"/>
      <c r="BK313" s="40"/>
      <c r="BL313" s="40"/>
      <c r="BM313" s="40"/>
      <c r="BN313" s="1"/>
      <c r="BQ313" s="37"/>
      <c r="BR313" s="37"/>
      <c r="BS313" s="37"/>
      <c r="BT313" s="37"/>
      <c r="BU313" s="37"/>
      <c r="BV313" s="37"/>
      <c r="BW313" s="37"/>
    </row>
    <row r="314" spans="60:75" x14ac:dyDescent="0.2">
      <c r="BH314" s="350"/>
      <c r="BI314" s="40"/>
      <c r="BJ314" s="40"/>
      <c r="BK314" s="40"/>
      <c r="BL314" s="40"/>
      <c r="BM314" s="40"/>
      <c r="BN314" s="1"/>
      <c r="BQ314" s="37"/>
      <c r="BR314" s="37"/>
      <c r="BS314" s="37"/>
      <c r="BT314" s="37"/>
      <c r="BU314" s="37"/>
      <c r="BV314" s="37"/>
      <c r="BW314" s="37"/>
    </row>
    <row r="315" spans="60:75" x14ac:dyDescent="0.2">
      <c r="BH315" s="350"/>
      <c r="BI315" s="40"/>
      <c r="BJ315" s="40"/>
      <c r="BK315" s="40"/>
      <c r="BL315" s="40"/>
      <c r="BM315" s="40"/>
      <c r="BN315" s="1"/>
      <c r="BQ315" s="37"/>
      <c r="BR315" s="37"/>
      <c r="BS315" s="37"/>
      <c r="BT315" s="37"/>
      <c r="BU315" s="37"/>
      <c r="BV315" s="37"/>
      <c r="BW315" s="37"/>
    </row>
    <row r="316" spans="60:75" x14ac:dyDescent="0.2">
      <c r="BH316" s="350"/>
      <c r="BI316" s="40"/>
      <c r="BJ316" s="40"/>
      <c r="BK316" s="40"/>
      <c r="BL316" s="40"/>
      <c r="BM316" s="40"/>
      <c r="BN316" s="1"/>
      <c r="BQ316" s="37"/>
      <c r="BR316" s="37"/>
      <c r="BS316" s="37"/>
      <c r="BT316" s="37"/>
      <c r="BU316" s="37"/>
      <c r="BV316" s="37"/>
      <c r="BW316" s="37"/>
    </row>
    <row r="317" spans="60:75" x14ac:dyDescent="0.2">
      <c r="BH317" s="350"/>
      <c r="BI317" s="40"/>
      <c r="BJ317" s="40"/>
      <c r="BK317" s="40"/>
      <c r="BL317" s="40"/>
      <c r="BM317" s="40"/>
      <c r="BN317" s="1"/>
      <c r="BQ317" s="37"/>
      <c r="BR317" s="37"/>
      <c r="BS317" s="37"/>
      <c r="BT317" s="37"/>
      <c r="BU317" s="37"/>
      <c r="BV317" s="37"/>
      <c r="BW317" s="37"/>
    </row>
    <row r="318" spans="60:75" x14ac:dyDescent="0.2">
      <c r="BH318" s="350"/>
      <c r="BI318" s="40"/>
      <c r="BJ318" s="40"/>
      <c r="BK318" s="40"/>
      <c r="BL318" s="40"/>
      <c r="BM318" s="40"/>
      <c r="BN318" s="1"/>
      <c r="BQ318" s="37"/>
      <c r="BR318" s="37"/>
      <c r="BS318" s="37"/>
      <c r="BT318" s="37"/>
      <c r="BU318" s="37"/>
      <c r="BV318" s="37"/>
      <c r="BW318" s="37"/>
    </row>
    <row r="319" spans="60:75" x14ac:dyDescent="0.2">
      <c r="BH319" s="350"/>
      <c r="BI319" s="40"/>
      <c r="BJ319" s="40"/>
      <c r="BK319" s="40"/>
      <c r="BL319" s="40"/>
      <c r="BM319" s="40"/>
      <c r="BN319" s="1"/>
      <c r="BQ319" s="37"/>
      <c r="BR319" s="37"/>
      <c r="BS319" s="37"/>
      <c r="BT319" s="37"/>
      <c r="BU319" s="37"/>
      <c r="BV319" s="37"/>
      <c r="BW319" s="37"/>
    </row>
    <row r="320" spans="60:75" x14ac:dyDescent="0.2">
      <c r="BH320" s="350"/>
      <c r="BI320" s="40"/>
      <c r="BJ320" s="40"/>
      <c r="BK320" s="40"/>
      <c r="BL320" s="40"/>
      <c r="BM320" s="40"/>
      <c r="BN320" s="1"/>
      <c r="BQ320" s="37"/>
      <c r="BR320" s="37"/>
      <c r="BS320" s="37"/>
      <c r="BT320" s="37"/>
      <c r="BU320" s="37"/>
      <c r="BV320" s="37"/>
      <c r="BW320" s="37"/>
    </row>
    <row r="321" spans="60:75" x14ac:dyDescent="0.2">
      <c r="BH321" s="350"/>
      <c r="BI321" s="40"/>
      <c r="BJ321" s="40"/>
      <c r="BK321" s="40"/>
      <c r="BL321" s="40"/>
      <c r="BM321" s="40"/>
      <c r="BN321" s="1"/>
      <c r="BQ321" s="37"/>
      <c r="BR321" s="37"/>
      <c r="BS321" s="37"/>
      <c r="BT321" s="37"/>
      <c r="BU321" s="37"/>
      <c r="BV321" s="37"/>
      <c r="BW321" s="37"/>
    </row>
    <row r="322" spans="60:75" x14ac:dyDescent="0.2">
      <c r="BH322" s="350"/>
      <c r="BI322" s="40"/>
      <c r="BJ322" s="40"/>
      <c r="BK322" s="40"/>
      <c r="BL322" s="40"/>
      <c r="BM322" s="40"/>
      <c r="BN322" s="1"/>
      <c r="BQ322" s="37"/>
      <c r="BR322" s="37"/>
      <c r="BS322" s="37"/>
      <c r="BT322" s="37"/>
      <c r="BU322" s="37"/>
      <c r="BV322" s="37"/>
      <c r="BW322" s="37"/>
    </row>
    <row r="323" spans="60:75" x14ac:dyDescent="0.2">
      <c r="BH323" s="350"/>
      <c r="BI323" s="40"/>
      <c r="BJ323" s="40"/>
      <c r="BK323" s="40"/>
      <c r="BL323" s="40"/>
      <c r="BM323" s="40"/>
      <c r="BN323" s="1"/>
      <c r="BQ323" s="37"/>
      <c r="BR323" s="37"/>
      <c r="BS323" s="37"/>
      <c r="BT323" s="37"/>
      <c r="BU323" s="37"/>
      <c r="BV323" s="37"/>
      <c r="BW323" s="37"/>
    </row>
    <row r="324" spans="60:75" x14ac:dyDescent="0.2">
      <c r="BH324" s="350"/>
      <c r="BI324" s="40"/>
      <c r="BJ324" s="40"/>
      <c r="BK324" s="40"/>
      <c r="BL324" s="40"/>
      <c r="BM324" s="40"/>
      <c r="BN324" s="1"/>
      <c r="BQ324" s="37"/>
      <c r="BR324" s="37"/>
      <c r="BS324" s="37"/>
      <c r="BT324" s="37"/>
      <c r="BU324" s="37"/>
      <c r="BV324" s="37"/>
      <c r="BW324" s="37"/>
    </row>
    <row r="325" spans="60:75" x14ac:dyDescent="0.2">
      <c r="BH325" s="350"/>
      <c r="BI325" s="40"/>
      <c r="BJ325" s="40"/>
      <c r="BK325" s="40"/>
      <c r="BL325" s="40"/>
      <c r="BM325" s="40"/>
      <c r="BN325" s="1"/>
      <c r="BQ325" s="37"/>
      <c r="BR325" s="37"/>
      <c r="BS325" s="37"/>
      <c r="BT325" s="37"/>
      <c r="BU325" s="37"/>
      <c r="BV325" s="37"/>
      <c r="BW325" s="37"/>
    </row>
    <row r="326" spans="60:75" x14ac:dyDescent="0.2">
      <c r="BH326" s="350"/>
      <c r="BI326" s="40"/>
      <c r="BJ326" s="40"/>
      <c r="BK326" s="40"/>
      <c r="BL326" s="40"/>
      <c r="BM326" s="40"/>
      <c r="BN326" s="1"/>
      <c r="BQ326" s="37"/>
      <c r="BR326" s="37"/>
      <c r="BS326" s="37"/>
      <c r="BT326" s="37"/>
      <c r="BU326" s="37"/>
      <c r="BV326" s="37"/>
      <c r="BW326" s="37"/>
    </row>
    <row r="327" spans="60:75" x14ac:dyDescent="0.2">
      <c r="BH327" s="350"/>
      <c r="BI327" s="40"/>
      <c r="BJ327" s="40"/>
      <c r="BK327" s="40"/>
      <c r="BL327" s="40"/>
      <c r="BM327" s="40"/>
      <c r="BN327" s="1"/>
      <c r="BQ327" s="37"/>
      <c r="BR327" s="37"/>
      <c r="BS327" s="37"/>
      <c r="BT327" s="37"/>
      <c r="BU327" s="37"/>
      <c r="BV327" s="37"/>
      <c r="BW327" s="37"/>
    </row>
    <row r="328" spans="60:75" x14ac:dyDescent="0.2">
      <c r="BH328" s="350"/>
      <c r="BI328" s="40"/>
      <c r="BJ328" s="40"/>
      <c r="BK328" s="40"/>
      <c r="BL328" s="40"/>
      <c r="BM328" s="40"/>
      <c r="BN328" s="1"/>
      <c r="BQ328" s="37"/>
      <c r="BR328" s="37"/>
      <c r="BS328" s="37"/>
      <c r="BT328" s="37"/>
      <c r="BU328" s="37"/>
      <c r="BV328" s="37"/>
      <c r="BW328" s="37"/>
    </row>
    <row r="329" spans="60:75" x14ac:dyDescent="0.2">
      <c r="BH329" s="350"/>
      <c r="BI329" s="40"/>
      <c r="BJ329" s="40"/>
      <c r="BK329" s="40"/>
      <c r="BL329" s="40"/>
      <c r="BM329" s="40"/>
      <c r="BN329" s="1"/>
      <c r="BQ329" s="37"/>
      <c r="BR329" s="37"/>
      <c r="BS329" s="37"/>
      <c r="BT329" s="37"/>
      <c r="BU329" s="37"/>
      <c r="BV329" s="37"/>
      <c r="BW329" s="37"/>
    </row>
    <row r="330" spans="60:75" x14ac:dyDescent="0.2">
      <c r="BH330" s="350"/>
      <c r="BI330" s="40"/>
      <c r="BJ330" s="40"/>
      <c r="BK330" s="40"/>
      <c r="BL330" s="40"/>
      <c r="BM330" s="40"/>
      <c r="BN330" s="1"/>
      <c r="BQ330" s="37"/>
      <c r="BR330" s="37"/>
      <c r="BS330" s="37"/>
      <c r="BT330" s="37"/>
      <c r="BU330" s="37"/>
      <c r="BV330" s="37"/>
      <c r="BW330" s="37"/>
    </row>
    <row r="331" spans="60:75" x14ac:dyDescent="0.2">
      <c r="BH331" s="350"/>
      <c r="BI331" s="40"/>
      <c r="BJ331" s="40"/>
      <c r="BK331" s="40"/>
      <c r="BL331" s="40"/>
      <c r="BM331" s="40"/>
      <c r="BN331" s="1"/>
      <c r="BQ331" s="37"/>
      <c r="BR331" s="37"/>
      <c r="BS331" s="37"/>
      <c r="BT331" s="37"/>
      <c r="BU331" s="37"/>
      <c r="BV331" s="37"/>
      <c r="BW331" s="37"/>
    </row>
    <row r="332" spans="60:75" x14ac:dyDescent="0.2">
      <c r="BH332" s="350"/>
      <c r="BI332" s="40"/>
      <c r="BJ332" s="40"/>
      <c r="BK332" s="40"/>
      <c r="BL332" s="40"/>
      <c r="BM332" s="40"/>
      <c r="BN332" s="1"/>
      <c r="BQ332" s="37"/>
      <c r="BR332" s="37"/>
      <c r="BS332" s="37"/>
      <c r="BT332" s="37"/>
      <c r="BU332" s="37"/>
      <c r="BV332" s="37"/>
      <c r="BW332" s="37"/>
    </row>
    <row r="333" spans="60:75" x14ac:dyDescent="0.2">
      <c r="BH333" s="350"/>
      <c r="BI333" s="40"/>
      <c r="BJ333" s="40"/>
      <c r="BK333" s="40"/>
      <c r="BL333" s="40"/>
      <c r="BM333" s="40"/>
      <c r="BN333" s="1"/>
      <c r="BQ333" s="37"/>
      <c r="BR333" s="37"/>
      <c r="BS333" s="37"/>
      <c r="BT333" s="37"/>
      <c r="BU333" s="37"/>
      <c r="BV333" s="37"/>
      <c r="BW333" s="37"/>
    </row>
    <row r="334" spans="60:75" x14ac:dyDescent="0.2">
      <c r="BH334" s="350"/>
      <c r="BI334" s="40"/>
      <c r="BJ334" s="40"/>
      <c r="BK334" s="40"/>
      <c r="BL334" s="40"/>
      <c r="BM334" s="40"/>
      <c r="BN334" s="1"/>
      <c r="BQ334" s="37"/>
      <c r="BR334" s="37"/>
      <c r="BS334" s="37"/>
      <c r="BT334" s="37"/>
      <c r="BU334" s="37"/>
      <c r="BV334" s="37"/>
      <c r="BW334" s="37"/>
    </row>
    <row r="335" spans="60:75" x14ac:dyDescent="0.2">
      <c r="BH335" s="350"/>
      <c r="BI335" s="40"/>
      <c r="BJ335" s="40"/>
      <c r="BK335" s="40"/>
      <c r="BL335" s="40"/>
      <c r="BM335" s="40"/>
      <c r="BN335" s="1"/>
      <c r="BQ335" s="37"/>
      <c r="BR335" s="37"/>
      <c r="BS335" s="37"/>
      <c r="BT335" s="37"/>
      <c r="BU335" s="37"/>
      <c r="BV335" s="37"/>
      <c r="BW335" s="37"/>
    </row>
    <row r="336" spans="60:75" x14ac:dyDescent="0.2">
      <c r="BH336" s="350"/>
      <c r="BI336" s="40"/>
      <c r="BJ336" s="40"/>
      <c r="BK336" s="40"/>
      <c r="BL336" s="40"/>
      <c r="BM336" s="40"/>
      <c r="BN336" s="1"/>
      <c r="BQ336" s="37"/>
      <c r="BR336" s="37"/>
      <c r="BS336" s="37"/>
      <c r="BT336" s="37"/>
      <c r="BU336" s="37"/>
      <c r="BV336" s="37"/>
      <c r="BW336" s="37"/>
    </row>
    <row r="337" spans="60:75" x14ac:dyDescent="0.2">
      <c r="BH337" s="350"/>
      <c r="BI337" s="40"/>
      <c r="BJ337" s="40"/>
      <c r="BK337" s="40"/>
      <c r="BL337" s="40"/>
      <c r="BM337" s="40"/>
      <c r="BN337" s="1"/>
      <c r="BQ337" s="37"/>
      <c r="BR337" s="37"/>
      <c r="BS337" s="37"/>
      <c r="BT337" s="37"/>
      <c r="BU337" s="37"/>
      <c r="BV337" s="37"/>
      <c r="BW337" s="37"/>
    </row>
    <row r="338" spans="60:75" x14ac:dyDescent="0.2">
      <c r="BH338" s="350"/>
      <c r="BI338" s="40"/>
      <c r="BJ338" s="40"/>
      <c r="BK338" s="40"/>
      <c r="BL338" s="40"/>
      <c r="BM338" s="40"/>
      <c r="BN338" s="1"/>
      <c r="BQ338" s="37"/>
      <c r="BR338" s="37"/>
      <c r="BS338" s="37"/>
      <c r="BT338" s="37"/>
      <c r="BU338" s="37"/>
      <c r="BV338" s="37"/>
      <c r="BW338" s="37"/>
    </row>
    <row r="339" spans="60:75" x14ac:dyDescent="0.2">
      <c r="BH339" s="350"/>
      <c r="BI339" s="40"/>
      <c r="BJ339" s="40"/>
      <c r="BK339" s="40"/>
      <c r="BL339" s="40"/>
      <c r="BM339" s="40"/>
      <c r="BN339" s="1"/>
      <c r="BQ339" s="37"/>
      <c r="BR339" s="37"/>
      <c r="BS339" s="37"/>
      <c r="BT339" s="37"/>
      <c r="BU339" s="37"/>
      <c r="BV339" s="37"/>
      <c r="BW339" s="37"/>
    </row>
    <row r="340" spans="60:75" x14ac:dyDescent="0.2">
      <c r="BH340" s="350"/>
      <c r="BI340" s="40"/>
      <c r="BJ340" s="40"/>
      <c r="BK340" s="40"/>
      <c r="BL340" s="40"/>
      <c r="BM340" s="40"/>
      <c r="BN340" s="1"/>
      <c r="BQ340" s="37"/>
      <c r="BR340" s="37"/>
      <c r="BS340" s="37"/>
      <c r="BT340" s="37"/>
      <c r="BU340" s="37"/>
      <c r="BV340" s="37"/>
      <c r="BW340" s="37"/>
    </row>
    <row r="341" spans="60:75" x14ac:dyDescent="0.2">
      <c r="BH341" s="350"/>
      <c r="BI341" s="40"/>
      <c r="BJ341" s="40"/>
      <c r="BK341" s="40"/>
      <c r="BL341" s="40"/>
      <c r="BM341" s="40"/>
      <c r="BN341" s="1"/>
      <c r="BQ341" s="37"/>
      <c r="BR341" s="37"/>
      <c r="BS341" s="37"/>
      <c r="BT341" s="37"/>
      <c r="BU341" s="37"/>
      <c r="BV341" s="37"/>
      <c r="BW341" s="37"/>
    </row>
    <row r="342" spans="60:75" x14ac:dyDescent="0.2">
      <c r="BH342" s="350"/>
      <c r="BI342" s="40"/>
      <c r="BJ342" s="40"/>
      <c r="BK342" s="40"/>
      <c r="BL342" s="40"/>
      <c r="BM342" s="40"/>
      <c r="BN342" s="1"/>
      <c r="BQ342" s="37"/>
      <c r="BR342" s="37"/>
      <c r="BS342" s="37"/>
      <c r="BT342" s="37"/>
      <c r="BU342" s="37"/>
      <c r="BV342" s="37"/>
      <c r="BW342" s="37"/>
    </row>
    <row r="343" spans="60:75" x14ac:dyDescent="0.2">
      <c r="BH343" s="350"/>
      <c r="BI343" s="40"/>
      <c r="BJ343" s="40"/>
      <c r="BK343" s="40"/>
      <c r="BL343" s="40"/>
      <c r="BM343" s="40"/>
      <c r="BN343" s="1"/>
      <c r="BQ343" s="37"/>
      <c r="BR343" s="37"/>
      <c r="BS343" s="37"/>
      <c r="BT343" s="37"/>
      <c r="BU343" s="37"/>
      <c r="BV343" s="37"/>
      <c r="BW343" s="37"/>
    </row>
    <row r="344" spans="60:75" x14ac:dyDescent="0.2">
      <c r="BH344" s="350"/>
      <c r="BI344" s="40"/>
      <c r="BJ344" s="40"/>
      <c r="BK344" s="40"/>
      <c r="BL344" s="40"/>
      <c r="BM344" s="40"/>
      <c r="BN344" s="1"/>
      <c r="BQ344" s="37"/>
      <c r="BR344" s="37"/>
      <c r="BS344" s="37"/>
      <c r="BT344" s="37"/>
      <c r="BU344" s="37"/>
      <c r="BV344" s="37"/>
      <c r="BW344" s="37"/>
    </row>
    <row r="345" spans="60:75" x14ac:dyDescent="0.2">
      <c r="BH345" s="350"/>
      <c r="BI345" s="40"/>
      <c r="BJ345" s="40"/>
      <c r="BK345" s="40"/>
      <c r="BL345" s="40"/>
      <c r="BM345" s="40"/>
      <c r="BN345" s="1"/>
      <c r="BQ345" s="37"/>
      <c r="BR345" s="37"/>
      <c r="BS345" s="37"/>
      <c r="BT345" s="37"/>
      <c r="BU345" s="37"/>
      <c r="BV345" s="37"/>
      <c r="BW345" s="37"/>
    </row>
    <row r="346" spans="60:75" x14ac:dyDescent="0.2">
      <c r="BH346" s="350"/>
      <c r="BI346" s="40"/>
      <c r="BJ346" s="40"/>
      <c r="BK346" s="40"/>
      <c r="BL346" s="40"/>
      <c r="BM346" s="40"/>
      <c r="BN346" s="1"/>
      <c r="BQ346" s="37"/>
      <c r="BR346" s="37"/>
      <c r="BS346" s="37"/>
      <c r="BT346" s="37"/>
      <c r="BU346" s="37"/>
      <c r="BV346" s="37"/>
      <c r="BW346" s="37"/>
    </row>
    <row r="347" spans="60:75" x14ac:dyDescent="0.2">
      <c r="BH347" s="350"/>
      <c r="BI347" s="40"/>
      <c r="BJ347" s="40"/>
      <c r="BK347" s="40"/>
      <c r="BL347" s="40"/>
      <c r="BM347" s="40"/>
      <c r="BN347" s="1"/>
      <c r="BQ347" s="37"/>
      <c r="BR347" s="37"/>
      <c r="BS347" s="37"/>
      <c r="BT347" s="37"/>
      <c r="BU347" s="37"/>
      <c r="BV347" s="37"/>
      <c r="BW347" s="37"/>
    </row>
    <row r="348" spans="60:75" x14ac:dyDescent="0.2">
      <c r="BH348" s="350"/>
      <c r="BI348" s="40"/>
      <c r="BJ348" s="40"/>
      <c r="BK348" s="40"/>
      <c r="BL348" s="40"/>
      <c r="BM348" s="40"/>
      <c r="BN348" s="1"/>
      <c r="BQ348" s="37"/>
      <c r="BR348" s="37"/>
      <c r="BS348" s="37"/>
      <c r="BT348" s="37"/>
      <c r="BU348" s="37"/>
      <c r="BV348" s="37"/>
      <c r="BW348" s="37"/>
    </row>
    <row r="349" spans="60:75" x14ac:dyDescent="0.2">
      <c r="BH349" s="350"/>
      <c r="BI349" s="40"/>
      <c r="BJ349" s="40"/>
      <c r="BK349" s="40"/>
      <c r="BL349" s="40"/>
      <c r="BM349" s="40"/>
      <c r="BN349" s="1"/>
      <c r="BQ349" s="37"/>
      <c r="BR349" s="37"/>
      <c r="BS349" s="37"/>
      <c r="BT349" s="37"/>
      <c r="BU349" s="37"/>
      <c r="BV349" s="37"/>
      <c r="BW349" s="37"/>
    </row>
    <row r="350" spans="60:75" x14ac:dyDescent="0.2">
      <c r="BH350" s="350"/>
      <c r="BI350" s="40"/>
      <c r="BJ350" s="40"/>
      <c r="BK350" s="40"/>
      <c r="BL350" s="40"/>
      <c r="BM350" s="40"/>
      <c r="BN350" s="1"/>
      <c r="BQ350" s="37"/>
      <c r="BR350" s="37"/>
      <c r="BS350" s="37"/>
      <c r="BT350" s="37"/>
      <c r="BU350" s="37"/>
      <c r="BV350" s="37"/>
      <c r="BW350" s="37"/>
    </row>
    <row r="351" spans="60:75" x14ac:dyDescent="0.2">
      <c r="BH351" s="350"/>
      <c r="BI351" s="40"/>
      <c r="BJ351" s="40"/>
      <c r="BK351" s="40"/>
      <c r="BL351" s="40"/>
      <c r="BM351" s="40"/>
      <c r="BN351" s="1"/>
      <c r="BQ351" s="37"/>
      <c r="BR351" s="37"/>
      <c r="BS351" s="37"/>
      <c r="BT351" s="37"/>
      <c r="BU351" s="37"/>
      <c r="BV351" s="37"/>
      <c r="BW351" s="37"/>
    </row>
    <row r="352" spans="60:75" x14ac:dyDescent="0.2">
      <c r="BH352" s="350"/>
      <c r="BI352" s="40"/>
      <c r="BJ352" s="40"/>
      <c r="BK352" s="40"/>
      <c r="BL352" s="40"/>
      <c r="BM352" s="40"/>
      <c r="BN352" s="1"/>
      <c r="BQ352" s="37"/>
      <c r="BR352" s="37"/>
      <c r="BS352" s="37"/>
      <c r="BT352" s="37"/>
      <c r="BU352" s="37"/>
      <c r="BV352" s="37"/>
      <c r="BW352" s="37"/>
    </row>
    <row r="353" spans="60:75" x14ac:dyDescent="0.2">
      <c r="BH353" s="350"/>
      <c r="BI353" s="40"/>
      <c r="BJ353" s="40"/>
      <c r="BK353" s="40"/>
      <c r="BL353" s="40"/>
      <c r="BM353" s="40"/>
      <c r="BN353" s="1"/>
      <c r="BQ353" s="37"/>
      <c r="BR353" s="37"/>
      <c r="BS353" s="37"/>
      <c r="BT353" s="37"/>
      <c r="BU353" s="37"/>
      <c r="BV353" s="37"/>
      <c r="BW353" s="37"/>
    </row>
    <row r="354" spans="60:75" x14ac:dyDescent="0.2">
      <c r="BH354" s="350"/>
      <c r="BI354" s="40"/>
      <c r="BJ354" s="40"/>
      <c r="BK354" s="40"/>
      <c r="BL354" s="40"/>
      <c r="BM354" s="40"/>
      <c r="BN354" s="1"/>
      <c r="BQ354" s="37"/>
      <c r="BR354" s="37"/>
      <c r="BS354" s="37"/>
      <c r="BT354" s="37"/>
      <c r="BU354" s="37"/>
      <c r="BV354" s="37"/>
      <c r="BW354" s="37"/>
    </row>
    <row r="355" spans="60:75" x14ac:dyDescent="0.2">
      <c r="BH355" s="350"/>
      <c r="BI355" s="40"/>
      <c r="BJ355" s="40"/>
      <c r="BK355" s="40"/>
      <c r="BL355" s="40"/>
      <c r="BM355" s="40"/>
      <c r="BN355" s="1"/>
      <c r="BQ355" s="37"/>
      <c r="BR355" s="37"/>
      <c r="BS355" s="37"/>
      <c r="BT355" s="37"/>
      <c r="BU355" s="37"/>
      <c r="BV355" s="37"/>
      <c r="BW355" s="37"/>
    </row>
    <row r="356" spans="60:75" x14ac:dyDescent="0.2">
      <c r="BH356" s="350"/>
      <c r="BI356" s="40"/>
      <c r="BJ356" s="40"/>
      <c r="BK356" s="40"/>
      <c r="BL356" s="40"/>
      <c r="BM356" s="40"/>
      <c r="BN356" s="1"/>
      <c r="BQ356" s="37"/>
      <c r="BR356" s="37"/>
      <c r="BS356" s="37"/>
      <c r="BT356" s="37"/>
      <c r="BU356" s="37"/>
      <c r="BV356" s="37"/>
      <c r="BW356" s="37"/>
    </row>
    <row r="357" spans="60:75" x14ac:dyDescent="0.2">
      <c r="BH357" s="350"/>
      <c r="BI357" s="40"/>
      <c r="BJ357" s="40"/>
      <c r="BK357" s="40"/>
      <c r="BL357" s="40"/>
      <c r="BM357" s="40"/>
      <c r="BN357" s="1"/>
      <c r="BQ357" s="37"/>
      <c r="BR357" s="37"/>
      <c r="BS357" s="37"/>
      <c r="BT357" s="37"/>
      <c r="BU357" s="37"/>
      <c r="BV357" s="37"/>
      <c r="BW357" s="37"/>
    </row>
    <row r="358" spans="60:75" x14ac:dyDescent="0.2">
      <c r="BH358" s="350"/>
      <c r="BI358" s="40"/>
      <c r="BJ358" s="40"/>
      <c r="BK358" s="40"/>
      <c r="BL358" s="40"/>
      <c r="BM358" s="40"/>
      <c r="BN358" s="1"/>
      <c r="BQ358" s="37"/>
      <c r="BR358" s="37"/>
      <c r="BS358" s="37"/>
      <c r="BT358" s="37"/>
      <c r="BU358" s="37"/>
      <c r="BV358" s="37"/>
      <c r="BW358" s="37"/>
    </row>
    <row r="359" spans="60:75" x14ac:dyDescent="0.2">
      <c r="BH359" s="350"/>
      <c r="BI359" s="40"/>
      <c r="BJ359" s="40"/>
      <c r="BK359" s="40"/>
      <c r="BL359" s="40"/>
      <c r="BM359" s="40"/>
      <c r="BN359" s="1"/>
      <c r="BQ359" s="37"/>
      <c r="BR359" s="37"/>
      <c r="BS359" s="37"/>
      <c r="BT359" s="37"/>
      <c r="BU359" s="37"/>
      <c r="BV359" s="37"/>
      <c r="BW359" s="37"/>
    </row>
    <row r="360" spans="60:75" x14ac:dyDescent="0.2">
      <c r="BH360" s="350"/>
      <c r="BI360" s="40"/>
      <c r="BJ360" s="40"/>
      <c r="BK360" s="40"/>
      <c r="BL360" s="40"/>
      <c r="BM360" s="40"/>
      <c r="BN360" s="1"/>
      <c r="BQ360" s="37"/>
      <c r="BR360" s="37"/>
      <c r="BS360" s="37"/>
      <c r="BT360" s="37"/>
      <c r="BU360" s="37"/>
      <c r="BV360" s="37"/>
      <c r="BW360" s="37"/>
    </row>
    <row r="361" spans="60:75" x14ac:dyDescent="0.2">
      <c r="BH361" s="350"/>
      <c r="BI361" s="40"/>
      <c r="BJ361" s="40"/>
      <c r="BK361" s="40"/>
      <c r="BL361" s="40"/>
      <c r="BM361" s="40"/>
      <c r="BN361" s="1"/>
      <c r="BQ361" s="37"/>
      <c r="BR361" s="37"/>
      <c r="BS361" s="37"/>
      <c r="BT361" s="37"/>
      <c r="BU361" s="37"/>
      <c r="BV361" s="37"/>
      <c r="BW361" s="37"/>
    </row>
    <row r="362" spans="60:75" x14ac:dyDescent="0.2">
      <c r="BH362" s="350"/>
      <c r="BI362" s="40"/>
      <c r="BJ362" s="40"/>
      <c r="BK362" s="40"/>
      <c r="BL362" s="40"/>
      <c r="BM362" s="40"/>
      <c r="BN362" s="1"/>
      <c r="BQ362" s="37"/>
      <c r="BR362" s="37"/>
      <c r="BS362" s="37"/>
      <c r="BT362" s="37"/>
      <c r="BU362" s="37"/>
      <c r="BV362" s="37"/>
      <c r="BW362" s="37"/>
    </row>
    <row r="363" spans="60:75" x14ac:dyDescent="0.2">
      <c r="BH363" s="350"/>
      <c r="BI363" s="40"/>
      <c r="BJ363" s="40"/>
      <c r="BK363" s="40"/>
      <c r="BL363" s="40"/>
      <c r="BM363" s="40"/>
      <c r="BN363" s="1"/>
      <c r="BQ363" s="37"/>
      <c r="BR363" s="37"/>
      <c r="BS363" s="37"/>
      <c r="BT363" s="37"/>
      <c r="BU363" s="37"/>
      <c r="BV363" s="37"/>
      <c r="BW363" s="37"/>
    </row>
    <row r="364" spans="60:75" x14ac:dyDescent="0.2">
      <c r="BH364" s="350"/>
      <c r="BI364" s="40"/>
      <c r="BJ364" s="40"/>
      <c r="BK364" s="40"/>
      <c r="BL364" s="40"/>
      <c r="BM364" s="40"/>
      <c r="BN364" s="1"/>
      <c r="BQ364" s="37"/>
      <c r="BR364" s="37"/>
      <c r="BS364" s="37"/>
      <c r="BT364" s="37"/>
      <c r="BU364" s="37"/>
      <c r="BV364" s="37"/>
      <c r="BW364" s="37"/>
    </row>
    <row r="365" spans="60:75" x14ac:dyDescent="0.2">
      <c r="BH365" s="350"/>
      <c r="BI365" s="40"/>
      <c r="BJ365" s="40"/>
      <c r="BK365" s="40"/>
      <c r="BL365" s="40"/>
      <c r="BM365" s="40"/>
      <c r="BN365" s="1"/>
      <c r="BQ365" s="37"/>
      <c r="BR365" s="37"/>
      <c r="BS365" s="37"/>
      <c r="BT365" s="37"/>
      <c r="BU365" s="37"/>
      <c r="BV365" s="37"/>
      <c r="BW365" s="37"/>
    </row>
    <row r="366" spans="60:75" x14ac:dyDescent="0.2">
      <c r="BH366" s="350"/>
      <c r="BI366" s="40"/>
      <c r="BJ366" s="40"/>
      <c r="BK366" s="40"/>
      <c r="BL366" s="40"/>
      <c r="BM366" s="40"/>
      <c r="BN366" s="1"/>
      <c r="BQ366" s="37"/>
      <c r="BR366" s="37"/>
      <c r="BS366" s="37"/>
      <c r="BT366" s="37"/>
      <c r="BU366" s="37"/>
      <c r="BV366" s="37"/>
      <c r="BW366" s="37"/>
    </row>
    <row r="367" spans="60:75" x14ac:dyDescent="0.2">
      <c r="BH367" s="350"/>
      <c r="BI367" s="40"/>
      <c r="BJ367" s="40"/>
      <c r="BK367" s="40"/>
      <c r="BL367" s="40"/>
      <c r="BM367" s="40"/>
      <c r="BN367" s="1"/>
      <c r="BQ367" s="37"/>
      <c r="BR367" s="37"/>
      <c r="BS367" s="37"/>
      <c r="BT367" s="37"/>
      <c r="BU367" s="37"/>
      <c r="BV367" s="37"/>
      <c r="BW367" s="37"/>
    </row>
    <row r="368" spans="60:75" x14ac:dyDescent="0.2">
      <c r="BH368" s="350"/>
      <c r="BI368" s="40"/>
      <c r="BJ368" s="40"/>
      <c r="BK368" s="40"/>
      <c r="BL368" s="40"/>
      <c r="BM368" s="40"/>
      <c r="BN368" s="1"/>
      <c r="BQ368" s="37"/>
      <c r="BR368" s="37"/>
      <c r="BS368" s="37"/>
      <c r="BT368" s="37"/>
      <c r="BU368" s="37"/>
      <c r="BV368" s="37"/>
      <c r="BW368" s="37"/>
    </row>
    <row r="369" spans="60:75" x14ac:dyDescent="0.2">
      <c r="BH369" s="350"/>
      <c r="BI369" s="40"/>
      <c r="BJ369" s="40"/>
      <c r="BK369" s="40"/>
      <c r="BL369" s="40"/>
      <c r="BM369" s="40"/>
      <c r="BN369" s="1"/>
      <c r="BQ369" s="37"/>
      <c r="BR369" s="37"/>
      <c r="BS369" s="37"/>
      <c r="BT369" s="37"/>
      <c r="BU369" s="37"/>
      <c r="BV369" s="37"/>
      <c r="BW369" s="37"/>
    </row>
    <row r="370" spans="60:75" x14ac:dyDescent="0.2">
      <c r="BH370" s="350"/>
      <c r="BI370" s="40"/>
      <c r="BJ370" s="40"/>
      <c r="BK370" s="40"/>
      <c r="BL370" s="40"/>
      <c r="BM370" s="40"/>
      <c r="BN370" s="1"/>
      <c r="BQ370" s="37"/>
      <c r="BR370" s="37"/>
      <c r="BS370" s="37"/>
      <c r="BT370" s="37"/>
      <c r="BU370" s="37"/>
      <c r="BV370" s="37"/>
      <c r="BW370" s="37"/>
    </row>
    <row r="371" spans="60:75" x14ac:dyDescent="0.2">
      <c r="BH371" s="350"/>
      <c r="BI371" s="40"/>
      <c r="BJ371" s="40"/>
      <c r="BK371" s="40"/>
      <c r="BL371" s="40"/>
      <c r="BM371" s="40"/>
      <c r="BN371" s="1"/>
      <c r="BQ371" s="37"/>
      <c r="BR371" s="37"/>
      <c r="BS371" s="37"/>
      <c r="BT371" s="37"/>
      <c r="BU371" s="37"/>
      <c r="BV371" s="37"/>
      <c r="BW371" s="37"/>
    </row>
    <row r="372" spans="60:75" x14ac:dyDescent="0.2">
      <c r="BH372" s="350"/>
      <c r="BI372" s="40"/>
      <c r="BJ372" s="40"/>
      <c r="BK372" s="40"/>
      <c r="BL372" s="40"/>
      <c r="BM372" s="40"/>
      <c r="BN372" s="1"/>
      <c r="BQ372" s="37"/>
      <c r="BR372" s="37"/>
      <c r="BS372" s="37"/>
      <c r="BT372" s="37"/>
      <c r="BU372" s="37"/>
      <c r="BV372" s="37"/>
      <c r="BW372" s="37"/>
    </row>
    <row r="373" spans="60:75" x14ac:dyDescent="0.2">
      <c r="BH373" s="350"/>
      <c r="BI373" s="40"/>
      <c r="BJ373" s="40"/>
      <c r="BK373" s="40"/>
      <c r="BL373" s="40"/>
      <c r="BM373" s="40"/>
      <c r="BN373" s="1"/>
      <c r="BQ373" s="37"/>
      <c r="BR373" s="37"/>
      <c r="BS373" s="37"/>
      <c r="BT373" s="37"/>
      <c r="BU373" s="37"/>
      <c r="BV373" s="37"/>
      <c r="BW373" s="37"/>
    </row>
    <row r="374" spans="60:75" x14ac:dyDescent="0.2">
      <c r="BH374" s="350"/>
      <c r="BI374" s="40"/>
      <c r="BJ374" s="40"/>
      <c r="BK374" s="40"/>
      <c r="BL374" s="40"/>
      <c r="BM374" s="40"/>
      <c r="BN374" s="1"/>
      <c r="BQ374" s="37"/>
      <c r="BR374" s="37"/>
      <c r="BS374" s="37"/>
      <c r="BT374" s="37"/>
      <c r="BU374" s="37"/>
      <c r="BV374" s="37"/>
      <c r="BW374" s="37"/>
    </row>
    <row r="375" spans="60:75" x14ac:dyDescent="0.2">
      <c r="BH375" s="350"/>
      <c r="BI375" s="40"/>
      <c r="BJ375" s="40"/>
      <c r="BK375" s="40"/>
      <c r="BL375" s="40"/>
      <c r="BM375" s="40"/>
      <c r="BN375" s="1"/>
      <c r="BQ375" s="37"/>
      <c r="BR375" s="37"/>
      <c r="BS375" s="37"/>
      <c r="BT375" s="37"/>
      <c r="BU375" s="37"/>
      <c r="BV375" s="37"/>
      <c r="BW375" s="37"/>
    </row>
    <row r="376" spans="60:75" x14ac:dyDescent="0.2">
      <c r="BH376" s="350"/>
      <c r="BI376" s="40"/>
      <c r="BJ376" s="40"/>
      <c r="BK376" s="40"/>
      <c r="BL376" s="40"/>
      <c r="BM376" s="40"/>
      <c r="BN376" s="1"/>
      <c r="BQ376" s="37"/>
      <c r="BR376" s="37"/>
      <c r="BS376" s="37"/>
      <c r="BT376" s="37"/>
      <c r="BU376" s="37"/>
      <c r="BV376" s="37"/>
      <c r="BW376" s="37"/>
    </row>
    <row r="377" spans="60:75" x14ac:dyDescent="0.2">
      <c r="BH377" s="350"/>
      <c r="BI377" s="40"/>
      <c r="BJ377" s="40"/>
      <c r="BK377" s="40"/>
      <c r="BL377" s="40"/>
      <c r="BM377" s="40"/>
      <c r="BN377" s="1"/>
      <c r="BQ377" s="37"/>
      <c r="BR377" s="37"/>
      <c r="BS377" s="37"/>
      <c r="BT377" s="37"/>
      <c r="BU377" s="37"/>
      <c r="BV377" s="37"/>
      <c r="BW377" s="37"/>
    </row>
    <row r="378" spans="60:75" x14ac:dyDescent="0.2">
      <c r="BH378" s="350"/>
      <c r="BI378" s="40"/>
      <c r="BJ378" s="40"/>
      <c r="BK378" s="40"/>
      <c r="BL378" s="40"/>
      <c r="BM378" s="40"/>
      <c r="BN378" s="1"/>
      <c r="BQ378" s="37"/>
      <c r="BR378" s="37"/>
      <c r="BS378" s="37"/>
      <c r="BT378" s="37"/>
      <c r="BU378" s="37"/>
      <c r="BV378" s="37"/>
      <c r="BW378" s="37"/>
    </row>
    <row r="379" spans="60:75" x14ac:dyDescent="0.2">
      <c r="BH379" s="350"/>
      <c r="BI379" s="40"/>
      <c r="BJ379" s="40"/>
      <c r="BK379" s="40"/>
      <c r="BL379" s="40"/>
      <c r="BM379" s="40"/>
      <c r="BN379" s="1"/>
      <c r="BQ379" s="37"/>
      <c r="BR379" s="37"/>
      <c r="BS379" s="37"/>
      <c r="BT379" s="37"/>
      <c r="BU379" s="37"/>
      <c r="BV379" s="37"/>
      <c r="BW379" s="37"/>
    </row>
    <row r="380" spans="60:75" x14ac:dyDescent="0.2">
      <c r="BH380" s="350"/>
      <c r="BI380" s="40"/>
      <c r="BJ380" s="40"/>
      <c r="BK380" s="40"/>
      <c r="BL380" s="40"/>
      <c r="BM380" s="40"/>
      <c r="BN380" s="1"/>
      <c r="BQ380" s="37"/>
      <c r="BR380" s="37"/>
      <c r="BS380" s="37"/>
      <c r="BT380" s="37"/>
      <c r="BU380" s="37"/>
      <c r="BV380" s="37"/>
      <c r="BW380" s="37"/>
    </row>
    <row r="381" spans="60:75" x14ac:dyDescent="0.2">
      <c r="BH381" s="350"/>
      <c r="BI381" s="40"/>
      <c r="BJ381" s="40"/>
      <c r="BK381" s="40"/>
      <c r="BL381" s="40"/>
      <c r="BM381" s="40"/>
      <c r="BN381" s="1"/>
      <c r="BQ381" s="37"/>
      <c r="BR381" s="37"/>
      <c r="BS381" s="37"/>
      <c r="BT381" s="37"/>
      <c r="BU381" s="37"/>
      <c r="BV381" s="37"/>
      <c r="BW381" s="37"/>
    </row>
    <row r="382" spans="60:75" x14ac:dyDescent="0.2">
      <c r="BH382" s="350"/>
      <c r="BI382" s="40"/>
      <c r="BJ382" s="40"/>
      <c r="BK382" s="40"/>
      <c r="BL382" s="40"/>
      <c r="BM382" s="40"/>
      <c r="BN382" s="1"/>
      <c r="BQ382" s="37"/>
      <c r="BR382" s="37"/>
      <c r="BS382" s="37"/>
      <c r="BT382" s="37"/>
      <c r="BU382" s="37"/>
      <c r="BV382" s="37"/>
      <c r="BW382" s="37"/>
    </row>
    <row r="383" spans="60:75" x14ac:dyDescent="0.2">
      <c r="BH383" s="350"/>
      <c r="BI383" s="40"/>
      <c r="BJ383" s="40"/>
      <c r="BK383" s="40"/>
      <c r="BL383" s="40"/>
      <c r="BM383" s="40"/>
      <c r="BN383" s="1"/>
      <c r="BQ383" s="37"/>
      <c r="BR383" s="37"/>
      <c r="BS383" s="37"/>
      <c r="BT383" s="37"/>
      <c r="BU383" s="37"/>
      <c r="BV383" s="37"/>
      <c r="BW383" s="37"/>
    </row>
    <row r="384" spans="60:75" x14ac:dyDescent="0.2">
      <c r="BH384" s="350"/>
      <c r="BI384" s="40"/>
      <c r="BJ384" s="40"/>
      <c r="BK384" s="40"/>
      <c r="BL384" s="40"/>
      <c r="BM384" s="40"/>
      <c r="BN384" s="1"/>
      <c r="BQ384" s="37"/>
      <c r="BR384" s="37"/>
      <c r="BS384" s="37"/>
      <c r="BT384" s="37"/>
      <c r="BU384" s="37"/>
      <c r="BV384" s="37"/>
      <c r="BW384" s="37"/>
    </row>
    <row r="385" spans="60:75" x14ac:dyDescent="0.2">
      <c r="BH385" s="350"/>
      <c r="BI385" s="40"/>
      <c r="BJ385" s="40"/>
      <c r="BK385" s="40"/>
      <c r="BL385" s="40"/>
      <c r="BM385" s="40"/>
      <c r="BN385" s="1"/>
      <c r="BQ385" s="37"/>
      <c r="BR385" s="37"/>
      <c r="BS385" s="37"/>
      <c r="BT385" s="37"/>
      <c r="BU385" s="37"/>
      <c r="BV385" s="37"/>
      <c r="BW385" s="37"/>
    </row>
    <row r="386" spans="60:75" x14ac:dyDescent="0.2">
      <c r="BH386" s="350"/>
      <c r="BI386" s="40"/>
      <c r="BJ386" s="40"/>
      <c r="BK386" s="40"/>
      <c r="BL386" s="40"/>
      <c r="BM386" s="40"/>
      <c r="BN386" s="1"/>
      <c r="BQ386" s="37"/>
      <c r="BR386" s="37"/>
      <c r="BS386" s="37"/>
      <c r="BT386" s="37"/>
      <c r="BU386" s="37"/>
      <c r="BV386" s="37"/>
      <c r="BW386" s="37"/>
    </row>
    <row r="387" spans="60:75" x14ac:dyDescent="0.2">
      <c r="BH387" s="350"/>
      <c r="BI387" s="40"/>
      <c r="BJ387" s="40"/>
      <c r="BK387" s="40"/>
      <c r="BL387" s="40"/>
      <c r="BM387" s="40"/>
      <c r="BN387" s="1"/>
      <c r="BQ387" s="37"/>
      <c r="BR387" s="37"/>
      <c r="BS387" s="37"/>
      <c r="BT387" s="37"/>
      <c r="BU387" s="37"/>
      <c r="BV387" s="37"/>
      <c r="BW387" s="37"/>
    </row>
    <row r="388" spans="60:75" x14ac:dyDescent="0.2">
      <c r="BH388" s="350"/>
      <c r="BI388" s="40"/>
      <c r="BJ388" s="40"/>
      <c r="BK388" s="40"/>
      <c r="BL388" s="40"/>
      <c r="BM388" s="40"/>
      <c r="BN388" s="1"/>
      <c r="BQ388" s="37"/>
      <c r="BR388" s="37"/>
      <c r="BS388" s="37"/>
      <c r="BT388" s="37"/>
      <c r="BU388" s="37"/>
      <c r="BV388" s="37"/>
      <c r="BW388" s="37"/>
    </row>
    <row r="389" spans="60:75" x14ac:dyDescent="0.2">
      <c r="BH389" s="350"/>
      <c r="BI389" s="40"/>
      <c r="BJ389" s="40"/>
      <c r="BK389" s="40"/>
      <c r="BL389" s="40"/>
      <c r="BM389" s="40"/>
      <c r="BN389" s="1"/>
      <c r="BQ389" s="37"/>
      <c r="BR389" s="37"/>
      <c r="BS389" s="37"/>
      <c r="BT389" s="37"/>
      <c r="BU389" s="37"/>
      <c r="BV389" s="37"/>
      <c r="BW389" s="37"/>
    </row>
    <row r="390" spans="60:75" x14ac:dyDescent="0.2">
      <c r="BH390" s="350"/>
      <c r="BI390" s="40"/>
      <c r="BJ390" s="40"/>
      <c r="BK390" s="40"/>
      <c r="BL390" s="40"/>
      <c r="BM390" s="40"/>
      <c r="BN390" s="1"/>
      <c r="BQ390" s="37"/>
      <c r="BR390" s="37"/>
      <c r="BS390" s="37"/>
      <c r="BT390" s="37"/>
      <c r="BU390" s="37"/>
      <c r="BV390" s="37"/>
      <c r="BW390" s="37"/>
    </row>
    <row r="391" spans="60:75" x14ac:dyDescent="0.2">
      <c r="BH391" s="350"/>
      <c r="BI391" s="40"/>
      <c r="BJ391" s="40"/>
      <c r="BK391" s="40"/>
      <c r="BL391" s="40"/>
      <c r="BM391" s="40"/>
      <c r="BN391" s="1"/>
      <c r="BQ391" s="37"/>
      <c r="BR391" s="37"/>
      <c r="BS391" s="37"/>
      <c r="BT391" s="37"/>
      <c r="BU391" s="37"/>
      <c r="BV391" s="37"/>
      <c r="BW391" s="37"/>
    </row>
    <row r="392" spans="60:75" x14ac:dyDescent="0.2">
      <c r="BH392" s="350"/>
      <c r="BI392" s="40"/>
      <c r="BJ392" s="40"/>
      <c r="BK392" s="40"/>
      <c r="BL392" s="40"/>
      <c r="BM392" s="40"/>
      <c r="BN392" s="1"/>
      <c r="BQ392" s="37"/>
      <c r="BR392" s="37"/>
      <c r="BS392" s="37"/>
      <c r="BT392" s="37"/>
      <c r="BU392" s="37"/>
      <c r="BV392" s="37"/>
      <c r="BW392" s="37"/>
    </row>
    <row r="393" spans="60:75" x14ac:dyDescent="0.2">
      <c r="BH393" s="350"/>
      <c r="BI393" s="40"/>
      <c r="BJ393" s="40"/>
      <c r="BK393" s="40"/>
      <c r="BL393" s="40"/>
      <c r="BM393" s="40"/>
      <c r="BN393" s="1"/>
      <c r="BQ393" s="37"/>
      <c r="BR393" s="37"/>
      <c r="BS393" s="37"/>
      <c r="BT393" s="37"/>
      <c r="BU393" s="37"/>
      <c r="BV393" s="37"/>
      <c r="BW393" s="37"/>
    </row>
    <row r="394" spans="60:75" x14ac:dyDescent="0.2">
      <c r="BH394" s="350"/>
      <c r="BI394" s="40"/>
      <c r="BJ394" s="40"/>
      <c r="BK394" s="40"/>
      <c r="BL394" s="40"/>
      <c r="BM394" s="40"/>
      <c r="BN394" s="1"/>
      <c r="BQ394" s="37"/>
      <c r="BR394" s="37"/>
      <c r="BS394" s="37"/>
      <c r="BT394" s="37"/>
      <c r="BU394" s="37"/>
      <c r="BV394" s="37"/>
      <c r="BW394" s="37"/>
    </row>
    <row r="395" spans="60:75" x14ac:dyDescent="0.2">
      <c r="BH395" s="350"/>
      <c r="BI395" s="40"/>
      <c r="BJ395" s="40"/>
      <c r="BK395" s="40"/>
      <c r="BL395" s="40"/>
      <c r="BM395" s="40"/>
      <c r="BN395" s="1"/>
      <c r="BQ395" s="37"/>
      <c r="BR395" s="37"/>
      <c r="BS395" s="37"/>
      <c r="BT395" s="37"/>
      <c r="BU395" s="37"/>
      <c r="BV395" s="37"/>
      <c r="BW395" s="37"/>
    </row>
    <row r="396" spans="60:75" x14ac:dyDescent="0.2">
      <c r="BH396" s="350"/>
      <c r="BI396" s="40"/>
      <c r="BJ396" s="40"/>
      <c r="BK396" s="40"/>
      <c r="BL396" s="40"/>
      <c r="BM396" s="40"/>
      <c r="BN396" s="1"/>
      <c r="BQ396" s="37"/>
      <c r="BR396" s="37"/>
      <c r="BS396" s="37"/>
      <c r="BT396" s="37"/>
      <c r="BU396" s="37"/>
      <c r="BV396" s="37"/>
      <c r="BW396" s="37"/>
    </row>
    <row r="397" spans="60:75" x14ac:dyDescent="0.2">
      <c r="BH397" s="350"/>
      <c r="BI397" s="40"/>
      <c r="BJ397" s="40"/>
      <c r="BK397" s="40"/>
      <c r="BL397" s="40"/>
      <c r="BM397" s="40"/>
      <c r="BN397" s="1"/>
      <c r="BQ397" s="37"/>
      <c r="BR397" s="37"/>
      <c r="BS397" s="37"/>
      <c r="BT397" s="37"/>
      <c r="BU397" s="37"/>
      <c r="BV397" s="37"/>
      <c r="BW397" s="37"/>
    </row>
    <row r="398" spans="60:75" x14ac:dyDescent="0.2">
      <c r="BH398" s="350"/>
      <c r="BI398" s="40"/>
      <c r="BJ398" s="40"/>
      <c r="BK398" s="40"/>
      <c r="BL398" s="40"/>
      <c r="BM398" s="40"/>
      <c r="BN398" s="1"/>
      <c r="BQ398" s="37"/>
      <c r="BR398" s="37"/>
      <c r="BS398" s="37"/>
      <c r="BT398" s="37"/>
      <c r="BU398" s="37"/>
      <c r="BV398" s="37"/>
      <c r="BW398" s="37"/>
    </row>
    <row r="399" spans="60:75" x14ac:dyDescent="0.2">
      <c r="BH399" s="350"/>
      <c r="BI399" s="40"/>
      <c r="BJ399" s="40"/>
      <c r="BK399" s="40"/>
      <c r="BL399" s="40"/>
      <c r="BM399" s="40"/>
      <c r="BN399" s="1"/>
      <c r="BQ399" s="37"/>
      <c r="BR399" s="37"/>
      <c r="BS399" s="37"/>
      <c r="BT399" s="37"/>
      <c r="BU399" s="37"/>
      <c r="BV399" s="37"/>
      <c r="BW399" s="37"/>
    </row>
    <row r="400" spans="60:75" x14ac:dyDescent="0.2">
      <c r="BH400" s="350"/>
      <c r="BI400" s="40"/>
      <c r="BJ400" s="40"/>
      <c r="BK400" s="40"/>
      <c r="BL400" s="40"/>
      <c r="BM400" s="40"/>
      <c r="BN400" s="1"/>
      <c r="BQ400" s="37"/>
      <c r="BR400" s="37"/>
      <c r="BS400" s="37"/>
      <c r="BT400" s="37"/>
      <c r="BU400" s="37"/>
      <c r="BV400" s="37"/>
      <c r="BW400" s="37"/>
    </row>
    <row r="401" spans="60:75" x14ac:dyDescent="0.2">
      <c r="BH401" s="350"/>
      <c r="BI401" s="40"/>
      <c r="BJ401" s="40"/>
      <c r="BK401" s="40"/>
      <c r="BL401" s="40"/>
      <c r="BM401" s="40"/>
      <c r="BN401" s="1"/>
      <c r="BQ401" s="37"/>
      <c r="BR401" s="37"/>
      <c r="BS401" s="37"/>
      <c r="BT401" s="37"/>
      <c r="BU401" s="37"/>
      <c r="BV401" s="37"/>
      <c r="BW401" s="37"/>
    </row>
    <row r="402" spans="60:75" x14ac:dyDescent="0.2">
      <c r="BH402" s="350"/>
      <c r="BI402" s="40"/>
      <c r="BJ402" s="40"/>
      <c r="BK402" s="40"/>
      <c r="BL402" s="40"/>
      <c r="BM402" s="40"/>
      <c r="BN402" s="1"/>
      <c r="BQ402" s="37"/>
      <c r="BR402" s="37"/>
      <c r="BS402" s="37"/>
      <c r="BT402" s="37"/>
      <c r="BU402" s="37"/>
      <c r="BV402" s="37"/>
      <c r="BW402" s="37"/>
    </row>
    <row r="403" spans="60:75" x14ac:dyDescent="0.2">
      <c r="BH403" s="350"/>
      <c r="BI403" s="40"/>
      <c r="BJ403" s="40"/>
      <c r="BK403" s="40"/>
      <c r="BL403" s="40"/>
      <c r="BM403" s="40"/>
      <c r="BN403" s="1"/>
      <c r="BQ403" s="37"/>
      <c r="BR403" s="37"/>
      <c r="BS403" s="37"/>
      <c r="BT403" s="37"/>
      <c r="BU403" s="37"/>
      <c r="BV403" s="37"/>
      <c r="BW403" s="37"/>
    </row>
    <row r="404" spans="60:75" x14ac:dyDescent="0.2">
      <c r="BH404" s="350"/>
      <c r="BI404" s="40"/>
      <c r="BJ404" s="40"/>
      <c r="BK404" s="40"/>
      <c r="BL404" s="40"/>
      <c r="BM404" s="40"/>
      <c r="BN404" s="1"/>
      <c r="BQ404" s="37"/>
      <c r="BR404" s="37"/>
      <c r="BS404" s="37"/>
      <c r="BT404" s="37"/>
      <c r="BU404" s="37"/>
      <c r="BV404" s="37"/>
      <c r="BW404" s="37"/>
    </row>
    <row r="405" spans="60:75" x14ac:dyDescent="0.2">
      <c r="BH405" s="350"/>
      <c r="BI405" s="40"/>
      <c r="BJ405" s="40"/>
      <c r="BK405" s="40"/>
      <c r="BL405" s="40"/>
      <c r="BM405" s="40"/>
      <c r="BN405" s="1"/>
      <c r="BQ405" s="37"/>
      <c r="BR405" s="37"/>
      <c r="BS405" s="37"/>
      <c r="BT405" s="37"/>
      <c r="BU405" s="37"/>
      <c r="BV405" s="37"/>
      <c r="BW405" s="37"/>
    </row>
    <row r="406" spans="60:75" x14ac:dyDescent="0.2">
      <c r="BH406" s="350"/>
      <c r="BI406" s="40"/>
      <c r="BJ406" s="40"/>
      <c r="BK406" s="40"/>
      <c r="BL406" s="40"/>
      <c r="BM406" s="40"/>
      <c r="BN406" s="1"/>
      <c r="BQ406" s="37"/>
      <c r="BR406" s="37"/>
      <c r="BS406" s="37"/>
      <c r="BT406" s="37"/>
      <c r="BU406" s="37"/>
      <c r="BV406" s="37"/>
      <c r="BW406" s="37"/>
    </row>
    <row r="407" spans="60:75" x14ac:dyDescent="0.2">
      <c r="BH407" s="350"/>
      <c r="BI407" s="40"/>
      <c r="BJ407" s="40"/>
      <c r="BK407" s="40"/>
      <c r="BL407" s="40"/>
      <c r="BM407" s="40"/>
      <c r="BN407" s="1"/>
      <c r="BQ407" s="37"/>
      <c r="BR407" s="37"/>
      <c r="BS407" s="37"/>
      <c r="BT407" s="37"/>
      <c r="BU407" s="37"/>
      <c r="BV407" s="37"/>
      <c r="BW407" s="37"/>
    </row>
    <row r="408" spans="60:75" x14ac:dyDescent="0.2">
      <c r="BH408" s="350"/>
      <c r="BI408" s="40"/>
      <c r="BJ408" s="40"/>
      <c r="BK408" s="40"/>
      <c r="BL408" s="40"/>
      <c r="BM408" s="40"/>
      <c r="BN408" s="1"/>
      <c r="BQ408" s="37"/>
      <c r="BR408" s="37"/>
      <c r="BS408" s="37"/>
      <c r="BT408" s="37"/>
      <c r="BU408" s="37"/>
      <c r="BV408" s="37"/>
      <c r="BW408" s="37"/>
    </row>
    <row r="409" spans="60:75" x14ac:dyDescent="0.2">
      <c r="BH409" s="350"/>
      <c r="BI409" s="40"/>
      <c r="BJ409" s="40"/>
      <c r="BK409" s="40"/>
      <c r="BL409" s="40"/>
      <c r="BM409" s="40"/>
      <c r="BN409" s="1"/>
      <c r="BQ409" s="37"/>
      <c r="BR409" s="37"/>
      <c r="BS409" s="37"/>
      <c r="BT409" s="37"/>
      <c r="BU409" s="37"/>
      <c r="BV409" s="37"/>
      <c r="BW409" s="37"/>
    </row>
    <row r="410" spans="60:75" x14ac:dyDescent="0.2">
      <c r="BH410" s="350"/>
      <c r="BI410" s="40"/>
      <c r="BJ410" s="40"/>
      <c r="BK410" s="40"/>
      <c r="BL410" s="40"/>
      <c r="BM410" s="40"/>
      <c r="BN410" s="1"/>
      <c r="BQ410" s="37"/>
      <c r="BR410" s="37"/>
      <c r="BS410" s="37"/>
      <c r="BT410" s="37"/>
      <c r="BU410" s="37"/>
      <c r="BV410" s="37"/>
      <c r="BW410" s="37"/>
    </row>
    <row r="411" spans="60:75" x14ac:dyDescent="0.2">
      <c r="BH411" s="350"/>
      <c r="BI411" s="40"/>
      <c r="BJ411" s="40"/>
      <c r="BK411" s="40"/>
      <c r="BL411" s="40"/>
      <c r="BM411" s="40"/>
      <c r="BN411" s="1"/>
      <c r="BQ411" s="37"/>
      <c r="BR411" s="37"/>
      <c r="BS411" s="37"/>
      <c r="BT411" s="37"/>
      <c r="BU411" s="37"/>
      <c r="BV411" s="37"/>
      <c r="BW411" s="37"/>
    </row>
    <row r="412" spans="60:75" x14ac:dyDescent="0.2">
      <c r="BH412" s="350"/>
      <c r="BI412" s="40"/>
      <c r="BJ412" s="40"/>
      <c r="BK412" s="40"/>
      <c r="BL412" s="40"/>
      <c r="BM412" s="40"/>
      <c r="BN412" s="1"/>
      <c r="BQ412" s="37"/>
      <c r="BR412" s="37"/>
      <c r="BS412" s="37"/>
      <c r="BT412" s="37"/>
      <c r="BU412" s="37"/>
      <c r="BV412" s="37"/>
      <c r="BW412" s="37"/>
    </row>
    <row r="413" spans="60:75" x14ac:dyDescent="0.2">
      <c r="BH413" s="350"/>
      <c r="BI413" s="40"/>
      <c r="BJ413" s="40"/>
      <c r="BK413" s="40"/>
      <c r="BL413" s="40"/>
      <c r="BM413" s="40"/>
      <c r="BN413" s="1"/>
      <c r="BQ413" s="37"/>
      <c r="BR413" s="37"/>
      <c r="BS413" s="37"/>
      <c r="BT413" s="37"/>
      <c r="BU413" s="37"/>
      <c r="BV413" s="37"/>
      <c r="BW413" s="37"/>
    </row>
    <row r="414" spans="60:75" x14ac:dyDescent="0.2">
      <c r="BH414" s="350"/>
      <c r="BI414" s="40"/>
      <c r="BJ414" s="40"/>
      <c r="BK414" s="40"/>
      <c r="BL414" s="40"/>
      <c r="BM414" s="40"/>
      <c r="BN414" s="1"/>
      <c r="BQ414" s="37"/>
      <c r="BR414" s="37"/>
      <c r="BS414" s="37"/>
      <c r="BT414" s="37"/>
      <c r="BU414" s="37"/>
      <c r="BV414" s="37"/>
      <c r="BW414" s="37"/>
    </row>
    <row r="415" spans="60:75" x14ac:dyDescent="0.2">
      <c r="BH415" s="350"/>
      <c r="BI415" s="40"/>
      <c r="BJ415" s="40"/>
      <c r="BK415" s="40"/>
      <c r="BL415" s="40"/>
      <c r="BM415" s="40"/>
      <c r="BN415" s="1"/>
      <c r="BQ415" s="37"/>
      <c r="BR415" s="37"/>
      <c r="BS415" s="37"/>
      <c r="BT415" s="37"/>
      <c r="BU415" s="37"/>
      <c r="BV415" s="37"/>
      <c r="BW415" s="37"/>
    </row>
    <row r="416" spans="60:75" x14ac:dyDescent="0.2">
      <c r="BH416" s="350"/>
      <c r="BI416" s="40"/>
      <c r="BJ416" s="40"/>
      <c r="BK416" s="40"/>
      <c r="BL416" s="40"/>
      <c r="BM416" s="40"/>
      <c r="BN416" s="1"/>
      <c r="BQ416" s="37"/>
      <c r="BR416" s="37"/>
      <c r="BS416" s="37"/>
      <c r="BT416" s="37"/>
      <c r="BU416" s="37"/>
      <c r="BV416" s="37"/>
      <c r="BW416" s="37"/>
    </row>
    <row r="417" spans="60:75" x14ac:dyDescent="0.2">
      <c r="BH417" s="350"/>
      <c r="BI417" s="40"/>
      <c r="BJ417" s="40"/>
      <c r="BK417" s="40"/>
      <c r="BL417" s="40"/>
      <c r="BM417" s="40"/>
      <c r="BN417" s="1"/>
      <c r="BQ417" s="37"/>
      <c r="BR417" s="37"/>
      <c r="BS417" s="37"/>
      <c r="BT417" s="37"/>
      <c r="BU417" s="37"/>
      <c r="BV417" s="37"/>
      <c r="BW417" s="37"/>
    </row>
    <row r="418" spans="60:75" x14ac:dyDescent="0.2">
      <c r="BH418" s="350"/>
      <c r="BI418" s="40"/>
      <c r="BJ418" s="40"/>
      <c r="BK418" s="40"/>
      <c r="BL418" s="40"/>
      <c r="BM418" s="40"/>
      <c r="BN418" s="1"/>
      <c r="BQ418" s="37"/>
      <c r="BR418" s="37"/>
      <c r="BS418" s="37"/>
      <c r="BT418" s="37"/>
      <c r="BU418" s="37"/>
      <c r="BV418" s="37"/>
      <c r="BW418" s="37"/>
    </row>
    <row r="419" spans="60:75" x14ac:dyDescent="0.2">
      <c r="BH419" s="350"/>
      <c r="BI419" s="40"/>
      <c r="BJ419" s="40"/>
      <c r="BK419" s="40"/>
      <c r="BL419" s="40"/>
      <c r="BM419" s="40"/>
      <c r="BN419" s="1"/>
      <c r="BQ419" s="37"/>
      <c r="BR419" s="37"/>
      <c r="BS419" s="37"/>
      <c r="BT419" s="37"/>
      <c r="BU419" s="37"/>
      <c r="BV419" s="37"/>
      <c r="BW419" s="37"/>
    </row>
    <row r="420" spans="60:75" x14ac:dyDescent="0.2">
      <c r="BH420" s="350"/>
      <c r="BI420" s="40"/>
      <c r="BJ420" s="40"/>
      <c r="BK420" s="40"/>
      <c r="BL420" s="40"/>
      <c r="BM420" s="40"/>
      <c r="BN420" s="1"/>
      <c r="BQ420" s="37"/>
      <c r="BR420" s="37"/>
      <c r="BS420" s="37"/>
      <c r="BT420" s="37"/>
      <c r="BU420" s="37"/>
      <c r="BV420" s="37"/>
      <c r="BW420" s="37"/>
    </row>
    <row r="421" spans="60:75" x14ac:dyDescent="0.2">
      <c r="BH421" s="350"/>
      <c r="BI421" s="40"/>
      <c r="BJ421" s="40"/>
      <c r="BK421" s="40"/>
      <c r="BL421" s="40"/>
      <c r="BM421" s="40"/>
      <c r="BN421" s="1"/>
      <c r="BQ421" s="37"/>
      <c r="BR421" s="37"/>
      <c r="BS421" s="37"/>
      <c r="BT421" s="37"/>
      <c r="BU421" s="37"/>
      <c r="BV421" s="37"/>
      <c r="BW421" s="37"/>
    </row>
    <row r="422" spans="60:75" x14ac:dyDescent="0.2">
      <c r="BH422" s="350"/>
      <c r="BI422" s="40"/>
      <c r="BJ422" s="40"/>
      <c r="BK422" s="40"/>
      <c r="BL422" s="40"/>
      <c r="BM422" s="40"/>
      <c r="BN422" s="1"/>
      <c r="BQ422" s="37"/>
      <c r="BR422" s="37"/>
      <c r="BS422" s="37"/>
      <c r="BT422" s="37"/>
      <c r="BU422" s="37"/>
      <c r="BV422" s="37"/>
      <c r="BW422" s="37"/>
    </row>
    <row r="423" spans="60:75" x14ac:dyDescent="0.2">
      <c r="BH423" s="350"/>
      <c r="BI423" s="40"/>
      <c r="BJ423" s="40"/>
      <c r="BK423" s="40"/>
      <c r="BL423" s="40"/>
      <c r="BM423" s="40"/>
      <c r="BN423" s="1"/>
      <c r="BQ423" s="37"/>
      <c r="BR423" s="37"/>
      <c r="BS423" s="37"/>
      <c r="BT423" s="37"/>
      <c r="BU423" s="37"/>
      <c r="BV423" s="37"/>
      <c r="BW423" s="37"/>
    </row>
    <row r="424" spans="60:75" x14ac:dyDescent="0.2">
      <c r="BH424" s="350"/>
      <c r="BI424" s="40"/>
      <c r="BJ424" s="40"/>
      <c r="BK424" s="40"/>
      <c r="BL424" s="40"/>
      <c r="BM424" s="40"/>
      <c r="BN424" s="1"/>
      <c r="BQ424" s="37"/>
      <c r="BR424" s="37"/>
      <c r="BS424" s="37"/>
      <c r="BT424" s="37"/>
      <c r="BU424" s="37"/>
      <c r="BV424" s="37"/>
      <c r="BW424" s="37"/>
    </row>
    <row r="425" spans="60:75" x14ac:dyDescent="0.2">
      <c r="BH425" s="350"/>
      <c r="BI425" s="40"/>
      <c r="BJ425" s="40"/>
      <c r="BK425" s="40"/>
      <c r="BL425" s="40"/>
      <c r="BM425" s="40"/>
      <c r="BN425" s="1"/>
      <c r="BQ425" s="37"/>
      <c r="BR425" s="37"/>
      <c r="BS425" s="37"/>
      <c r="BT425" s="37"/>
      <c r="BU425" s="37"/>
      <c r="BV425" s="37"/>
      <c r="BW425" s="37"/>
    </row>
    <row r="426" spans="60:75" x14ac:dyDescent="0.2">
      <c r="BH426" s="350"/>
      <c r="BI426" s="40"/>
      <c r="BJ426" s="40"/>
      <c r="BK426" s="40"/>
      <c r="BL426" s="40"/>
      <c r="BM426" s="40"/>
      <c r="BN426" s="1"/>
      <c r="BQ426" s="37"/>
      <c r="BR426" s="37"/>
      <c r="BS426" s="37"/>
      <c r="BT426" s="37"/>
      <c r="BU426" s="37"/>
      <c r="BV426" s="37"/>
      <c r="BW426" s="37"/>
    </row>
    <row r="427" spans="60:75" x14ac:dyDescent="0.2">
      <c r="BH427" s="350"/>
      <c r="BI427" s="40"/>
      <c r="BJ427" s="40"/>
      <c r="BK427" s="40"/>
      <c r="BL427" s="40"/>
      <c r="BM427" s="40"/>
      <c r="BN427" s="1"/>
      <c r="BQ427" s="37"/>
      <c r="BR427" s="37"/>
      <c r="BS427" s="37"/>
      <c r="BT427" s="37"/>
      <c r="BU427" s="37"/>
      <c r="BV427" s="37"/>
      <c r="BW427" s="37"/>
    </row>
    <row r="428" spans="60:75" x14ac:dyDescent="0.2">
      <c r="BH428" s="350"/>
      <c r="BI428" s="40"/>
      <c r="BJ428" s="40"/>
      <c r="BK428" s="40"/>
      <c r="BL428" s="40"/>
      <c r="BM428" s="40"/>
      <c r="BN428" s="1"/>
      <c r="BQ428" s="37"/>
      <c r="BR428" s="37"/>
      <c r="BS428" s="37"/>
      <c r="BT428" s="37"/>
      <c r="BU428" s="37"/>
      <c r="BV428" s="37"/>
      <c r="BW428" s="37"/>
    </row>
    <row r="429" spans="60:75" x14ac:dyDescent="0.2">
      <c r="BH429" s="350"/>
      <c r="BI429" s="40"/>
      <c r="BJ429" s="40"/>
      <c r="BK429" s="40"/>
      <c r="BL429" s="40"/>
      <c r="BM429" s="40"/>
      <c r="BN429" s="1"/>
      <c r="BQ429" s="37"/>
      <c r="BR429" s="37"/>
      <c r="BS429" s="37"/>
      <c r="BT429" s="37"/>
      <c r="BU429" s="37"/>
      <c r="BV429" s="37"/>
      <c r="BW429" s="37"/>
    </row>
    <row r="430" spans="60:75" x14ac:dyDescent="0.2">
      <c r="BH430" s="350"/>
      <c r="BI430" s="40"/>
      <c r="BJ430" s="40"/>
      <c r="BK430" s="40"/>
      <c r="BL430" s="40"/>
      <c r="BM430" s="40"/>
      <c r="BN430" s="1"/>
      <c r="BQ430" s="37"/>
      <c r="BR430" s="37"/>
      <c r="BS430" s="37"/>
      <c r="BT430" s="37"/>
      <c r="BU430" s="37"/>
      <c r="BV430" s="37"/>
      <c r="BW430" s="37"/>
    </row>
    <row r="431" spans="60:75" x14ac:dyDescent="0.2">
      <c r="BH431" s="350"/>
      <c r="BI431" s="40"/>
      <c r="BJ431" s="40"/>
      <c r="BK431" s="40"/>
      <c r="BL431" s="40"/>
      <c r="BM431" s="40"/>
      <c r="BN431" s="1"/>
      <c r="BQ431" s="37"/>
      <c r="BR431" s="37"/>
      <c r="BS431" s="37"/>
      <c r="BT431" s="37"/>
      <c r="BU431" s="37"/>
      <c r="BV431" s="37"/>
      <c r="BW431" s="37"/>
    </row>
    <row r="432" spans="60:75" x14ac:dyDescent="0.2">
      <c r="BH432" s="350"/>
      <c r="BI432" s="40"/>
      <c r="BJ432" s="40"/>
      <c r="BK432" s="40"/>
      <c r="BL432" s="40"/>
      <c r="BM432" s="40"/>
      <c r="BN432" s="1"/>
      <c r="BQ432" s="37"/>
      <c r="BR432" s="37"/>
      <c r="BS432" s="37"/>
      <c r="BT432" s="37"/>
      <c r="BU432" s="37"/>
      <c r="BV432" s="37"/>
      <c r="BW432" s="37"/>
    </row>
    <row r="433" spans="60:75" x14ac:dyDescent="0.2">
      <c r="BH433" s="350"/>
      <c r="BI433" s="40"/>
      <c r="BJ433" s="40"/>
      <c r="BK433" s="40"/>
      <c r="BL433" s="40"/>
      <c r="BM433" s="40"/>
      <c r="BN433" s="1"/>
      <c r="BQ433" s="37"/>
      <c r="BR433" s="37"/>
      <c r="BS433" s="37"/>
      <c r="BT433" s="37"/>
      <c r="BU433" s="37"/>
      <c r="BV433" s="37"/>
      <c r="BW433" s="37"/>
    </row>
    <row r="434" spans="60:75" x14ac:dyDescent="0.2">
      <c r="BH434" s="350"/>
      <c r="BI434" s="40"/>
      <c r="BJ434" s="40"/>
      <c r="BK434" s="40"/>
      <c r="BL434" s="40"/>
      <c r="BM434" s="40"/>
      <c r="BN434" s="1"/>
      <c r="BQ434" s="37"/>
      <c r="BR434" s="37"/>
      <c r="BS434" s="37"/>
      <c r="BT434" s="37"/>
      <c r="BU434" s="37"/>
      <c r="BV434" s="37"/>
      <c r="BW434" s="37"/>
    </row>
    <row r="435" spans="60:75" x14ac:dyDescent="0.2">
      <c r="BH435" s="350"/>
      <c r="BI435" s="40"/>
      <c r="BJ435" s="40"/>
      <c r="BK435" s="40"/>
      <c r="BL435" s="40"/>
      <c r="BM435" s="40"/>
      <c r="BN435" s="1"/>
      <c r="BQ435" s="37"/>
      <c r="BR435" s="37"/>
      <c r="BS435" s="37"/>
      <c r="BT435" s="37"/>
      <c r="BU435" s="37"/>
      <c r="BV435" s="37"/>
      <c r="BW435" s="37"/>
    </row>
    <row r="436" spans="60:75" x14ac:dyDescent="0.2">
      <c r="BH436" s="350"/>
      <c r="BI436" s="40"/>
      <c r="BJ436" s="40"/>
      <c r="BK436" s="40"/>
      <c r="BL436" s="40"/>
      <c r="BM436" s="40"/>
      <c r="BN436" s="1"/>
      <c r="BQ436" s="37"/>
      <c r="BR436" s="37"/>
      <c r="BS436" s="37"/>
      <c r="BT436" s="37"/>
      <c r="BU436" s="37"/>
      <c r="BV436" s="37"/>
      <c r="BW436" s="37"/>
    </row>
    <row r="437" spans="60:75" x14ac:dyDescent="0.2">
      <c r="BH437" s="350"/>
      <c r="BI437" s="40"/>
      <c r="BJ437" s="40"/>
      <c r="BK437" s="40"/>
      <c r="BL437" s="40"/>
      <c r="BM437" s="40"/>
      <c r="BN437" s="1"/>
      <c r="BQ437" s="37"/>
      <c r="BR437" s="37"/>
      <c r="BS437" s="37"/>
      <c r="BT437" s="37"/>
      <c r="BU437" s="37"/>
      <c r="BV437" s="37"/>
      <c r="BW437" s="37"/>
    </row>
    <row r="438" spans="60:75" x14ac:dyDescent="0.2">
      <c r="BH438" s="350"/>
      <c r="BI438" s="40"/>
      <c r="BJ438" s="40"/>
      <c r="BK438" s="40"/>
      <c r="BL438" s="40"/>
      <c r="BM438" s="40"/>
      <c r="BN438" s="1"/>
      <c r="BQ438" s="37"/>
      <c r="BR438" s="37"/>
      <c r="BS438" s="37"/>
      <c r="BT438" s="37"/>
      <c r="BU438" s="37"/>
      <c r="BV438" s="37"/>
      <c r="BW438" s="37"/>
    </row>
    <row r="439" spans="60:75" x14ac:dyDescent="0.2">
      <c r="BH439" s="350"/>
      <c r="BI439" s="40"/>
      <c r="BJ439" s="40"/>
      <c r="BK439" s="40"/>
      <c r="BL439" s="40"/>
      <c r="BM439" s="40"/>
      <c r="BN439" s="1"/>
      <c r="BQ439" s="37"/>
      <c r="BR439" s="37"/>
      <c r="BS439" s="37"/>
      <c r="BT439" s="37"/>
      <c r="BU439" s="37"/>
      <c r="BV439" s="37"/>
      <c r="BW439" s="37"/>
    </row>
    <row r="440" spans="60:75" x14ac:dyDescent="0.2">
      <c r="BH440" s="350"/>
      <c r="BI440" s="40"/>
      <c r="BJ440" s="40"/>
      <c r="BK440" s="40"/>
      <c r="BL440" s="40"/>
      <c r="BM440" s="40"/>
      <c r="BN440" s="1"/>
      <c r="BQ440" s="37"/>
      <c r="BR440" s="37"/>
      <c r="BS440" s="37"/>
      <c r="BT440" s="37"/>
      <c r="BU440" s="37"/>
      <c r="BV440" s="37"/>
      <c r="BW440" s="37"/>
    </row>
    <row r="441" spans="60:75" x14ac:dyDescent="0.2">
      <c r="BH441" s="350"/>
      <c r="BI441" s="40"/>
      <c r="BJ441" s="40"/>
      <c r="BK441" s="40"/>
      <c r="BL441" s="40"/>
      <c r="BM441" s="40"/>
      <c r="BN441" s="1"/>
      <c r="BQ441" s="37"/>
      <c r="BR441" s="37"/>
      <c r="BS441" s="37"/>
      <c r="BT441" s="37"/>
      <c r="BU441" s="37"/>
      <c r="BV441" s="37"/>
      <c r="BW441" s="37"/>
    </row>
    <row r="442" spans="60:75" x14ac:dyDescent="0.2">
      <c r="BH442" s="350"/>
      <c r="BI442" s="40"/>
      <c r="BJ442" s="40"/>
      <c r="BK442" s="40"/>
      <c r="BL442" s="40"/>
      <c r="BM442" s="40"/>
      <c r="BN442" s="1"/>
      <c r="BQ442" s="37"/>
      <c r="BR442" s="37"/>
      <c r="BS442" s="37"/>
      <c r="BT442" s="37"/>
      <c r="BU442" s="37"/>
      <c r="BV442" s="37"/>
      <c r="BW442" s="37"/>
    </row>
    <row r="443" spans="60:75" x14ac:dyDescent="0.2">
      <c r="BH443" s="350"/>
      <c r="BI443" s="40"/>
      <c r="BJ443" s="40"/>
      <c r="BK443" s="40"/>
      <c r="BL443" s="40"/>
      <c r="BM443" s="40"/>
      <c r="BN443" s="1"/>
      <c r="BQ443" s="37"/>
      <c r="BR443" s="37"/>
      <c r="BS443" s="37"/>
      <c r="BT443" s="37"/>
      <c r="BU443" s="37"/>
      <c r="BV443" s="37"/>
      <c r="BW443" s="37"/>
    </row>
    <row r="444" spans="60:75" x14ac:dyDescent="0.2">
      <c r="BH444" s="350"/>
      <c r="BI444" s="40"/>
      <c r="BJ444" s="40"/>
      <c r="BK444" s="40"/>
      <c r="BL444" s="40"/>
      <c r="BM444" s="40"/>
      <c r="BN444" s="1"/>
      <c r="BQ444" s="37"/>
      <c r="BR444" s="37"/>
      <c r="BS444" s="37"/>
      <c r="BT444" s="37"/>
      <c r="BU444" s="37"/>
      <c r="BV444" s="37"/>
      <c r="BW444" s="37"/>
    </row>
    <row r="445" spans="60:75" x14ac:dyDescent="0.2">
      <c r="BH445" s="350"/>
      <c r="BI445" s="40"/>
      <c r="BJ445" s="40"/>
      <c r="BK445" s="40"/>
      <c r="BL445" s="40"/>
      <c r="BM445" s="40"/>
      <c r="BN445" s="1"/>
      <c r="BQ445" s="37"/>
      <c r="BR445" s="37"/>
      <c r="BS445" s="37"/>
      <c r="BT445" s="37"/>
      <c r="BU445" s="37"/>
      <c r="BV445" s="37"/>
      <c r="BW445" s="37"/>
    </row>
    <row r="446" spans="60:75" x14ac:dyDescent="0.2">
      <c r="BH446" s="350"/>
      <c r="BI446" s="40"/>
      <c r="BJ446" s="40"/>
      <c r="BK446" s="40"/>
      <c r="BL446" s="40"/>
      <c r="BM446" s="40"/>
      <c r="BN446" s="1"/>
      <c r="BQ446" s="37"/>
      <c r="BR446" s="37"/>
      <c r="BS446" s="37"/>
      <c r="BT446" s="37"/>
      <c r="BU446" s="37"/>
      <c r="BV446" s="37"/>
      <c r="BW446" s="37"/>
    </row>
    <row r="447" spans="60:75" x14ac:dyDescent="0.2">
      <c r="BH447" s="350"/>
      <c r="BI447" s="40"/>
      <c r="BJ447" s="40"/>
      <c r="BK447" s="40"/>
      <c r="BL447" s="40"/>
      <c r="BM447" s="40"/>
      <c r="BN447" s="1"/>
      <c r="BQ447" s="37"/>
      <c r="BR447" s="37"/>
      <c r="BS447" s="37"/>
      <c r="BT447" s="37"/>
      <c r="BU447" s="37"/>
      <c r="BV447" s="37"/>
      <c r="BW447" s="37"/>
    </row>
    <row r="448" spans="60:75" x14ac:dyDescent="0.2">
      <c r="BH448" s="350"/>
      <c r="BI448" s="40"/>
      <c r="BJ448" s="40"/>
      <c r="BK448" s="40"/>
      <c r="BL448" s="40"/>
      <c r="BM448" s="40"/>
      <c r="BN448" s="1"/>
      <c r="BQ448" s="37"/>
      <c r="BR448" s="37"/>
      <c r="BS448" s="37"/>
      <c r="BT448" s="37"/>
      <c r="BU448" s="37"/>
      <c r="BV448" s="37"/>
      <c r="BW448" s="37"/>
    </row>
    <row r="449" spans="60:75" x14ac:dyDescent="0.2">
      <c r="BH449" s="350"/>
      <c r="BI449" s="40"/>
      <c r="BJ449" s="40"/>
      <c r="BK449" s="40"/>
      <c r="BL449" s="40"/>
      <c r="BM449" s="40"/>
      <c r="BN449" s="1"/>
      <c r="BQ449" s="37"/>
      <c r="BR449" s="37"/>
      <c r="BS449" s="37"/>
      <c r="BT449" s="37"/>
      <c r="BU449" s="37"/>
      <c r="BV449" s="37"/>
      <c r="BW449" s="37"/>
    </row>
    <row r="450" spans="60:75" x14ac:dyDescent="0.2">
      <c r="BH450" s="350"/>
      <c r="BI450" s="40"/>
      <c r="BJ450" s="40"/>
      <c r="BK450" s="40"/>
      <c r="BL450" s="40"/>
      <c r="BM450" s="40"/>
      <c r="BN450" s="1"/>
      <c r="BQ450" s="37"/>
      <c r="BR450" s="37"/>
      <c r="BS450" s="37"/>
      <c r="BT450" s="37"/>
      <c r="BU450" s="37"/>
      <c r="BV450" s="37"/>
      <c r="BW450" s="37"/>
    </row>
    <row r="451" spans="60:75" x14ac:dyDescent="0.2">
      <c r="BH451" s="350"/>
      <c r="BI451" s="40"/>
      <c r="BJ451" s="40"/>
      <c r="BK451" s="40"/>
      <c r="BL451" s="40"/>
      <c r="BM451" s="40"/>
      <c r="BN451" s="1"/>
      <c r="BQ451" s="37"/>
      <c r="BR451" s="37"/>
      <c r="BS451" s="37"/>
      <c r="BT451" s="37"/>
      <c r="BU451" s="37"/>
      <c r="BV451" s="37"/>
      <c r="BW451" s="37"/>
    </row>
    <row r="452" spans="60:75" x14ac:dyDescent="0.2">
      <c r="BH452" s="350"/>
      <c r="BI452" s="40"/>
      <c r="BJ452" s="40"/>
      <c r="BK452" s="40"/>
      <c r="BL452" s="40"/>
      <c r="BM452" s="40"/>
      <c r="BN452" s="1"/>
      <c r="BQ452" s="37"/>
      <c r="BR452" s="37"/>
      <c r="BS452" s="37"/>
      <c r="BT452" s="37"/>
      <c r="BU452" s="37"/>
      <c r="BV452" s="37"/>
      <c r="BW452" s="37"/>
    </row>
    <row r="453" spans="60:75" x14ac:dyDescent="0.2">
      <c r="BH453" s="350"/>
      <c r="BI453" s="40"/>
      <c r="BJ453" s="40"/>
      <c r="BK453" s="40"/>
      <c r="BL453" s="40"/>
      <c r="BM453" s="40"/>
      <c r="BN453" s="1"/>
      <c r="BQ453" s="37"/>
      <c r="BR453" s="37"/>
      <c r="BS453" s="37"/>
      <c r="BT453" s="37"/>
      <c r="BU453" s="37"/>
      <c r="BV453" s="37"/>
      <c r="BW453" s="37"/>
    </row>
    <row r="454" spans="60:75" x14ac:dyDescent="0.2">
      <c r="BH454" s="350"/>
      <c r="BI454" s="40"/>
      <c r="BJ454" s="40"/>
      <c r="BK454" s="40"/>
      <c r="BL454" s="40"/>
      <c r="BM454" s="40"/>
      <c r="BN454" s="1"/>
      <c r="BQ454" s="37"/>
      <c r="BR454" s="37"/>
      <c r="BS454" s="37"/>
      <c r="BT454" s="37"/>
      <c r="BU454" s="37"/>
      <c r="BV454" s="37"/>
      <c r="BW454" s="37"/>
    </row>
    <row r="455" spans="60:75" x14ac:dyDescent="0.2">
      <c r="BH455" s="350"/>
      <c r="BI455" s="40"/>
      <c r="BJ455" s="40"/>
      <c r="BK455" s="40"/>
      <c r="BL455" s="40"/>
      <c r="BM455" s="40"/>
      <c r="BN455" s="1"/>
      <c r="BQ455" s="37"/>
      <c r="BR455" s="37"/>
      <c r="BS455" s="37"/>
      <c r="BT455" s="37"/>
      <c r="BU455" s="37"/>
      <c r="BV455" s="37"/>
      <c r="BW455" s="37"/>
    </row>
    <row r="456" spans="60:75" x14ac:dyDescent="0.2">
      <c r="BH456" s="350"/>
      <c r="BI456" s="40"/>
      <c r="BJ456" s="40"/>
      <c r="BK456" s="40"/>
      <c r="BL456" s="40"/>
      <c r="BM456" s="40"/>
      <c r="BN456" s="1"/>
      <c r="BQ456" s="37"/>
      <c r="BR456" s="37"/>
      <c r="BS456" s="37"/>
      <c r="BT456" s="37"/>
      <c r="BU456" s="37"/>
      <c r="BV456" s="37"/>
      <c r="BW456" s="37"/>
    </row>
    <row r="457" spans="60:75" x14ac:dyDescent="0.2">
      <c r="BH457" s="350"/>
      <c r="BI457" s="40"/>
      <c r="BJ457" s="40"/>
      <c r="BK457" s="40"/>
      <c r="BL457" s="40"/>
      <c r="BM457" s="40"/>
      <c r="BN457" s="1"/>
      <c r="BQ457" s="37"/>
      <c r="BR457" s="37"/>
      <c r="BS457" s="37"/>
      <c r="BT457" s="37"/>
      <c r="BU457" s="37"/>
      <c r="BV457" s="37"/>
      <c r="BW457" s="37"/>
    </row>
    <row r="458" spans="60:75" x14ac:dyDescent="0.2">
      <c r="BH458" s="350"/>
      <c r="BI458" s="40"/>
      <c r="BJ458" s="40"/>
      <c r="BK458" s="40"/>
      <c r="BL458" s="40"/>
      <c r="BM458" s="40"/>
      <c r="BN458" s="1"/>
      <c r="BQ458" s="37"/>
      <c r="BR458" s="37"/>
      <c r="BS458" s="37"/>
      <c r="BT458" s="37"/>
      <c r="BU458" s="37"/>
      <c r="BV458" s="37"/>
      <c r="BW458" s="37"/>
    </row>
    <row r="459" spans="60:75" x14ac:dyDescent="0.2">
      <c r="BH459" s="350"/>
      <c r="BI459" s="40"/>
      <c r="BJ459" s="40"/>
      <c r="BK459" s="40"/>
      <c r="BL459" s="40"/>
      <c r="BM459" s="40"/>
      <c r="BN459" s="1"/>
      <c r="BQ459" s="37"/>
      <c r="BR459" s="37"/>
      <c r="BS459" s="37"/>
      <c r="BT459" s="37"/>
      <c r="BU459" s="37"/>
      <c r="BV459" s="37"/>
      <c r="BW459" s="37"/>
    </row>
    <row r="460" spans="60:75" x14ac:dyDescent="0.2">
      <c r="BH460" s="350"/>
      <c r="BI460" s="40"/>
      <c r="BJ460" s="40"/>
      <c r="BK460" s="40"/>
      <c r="BL460" s="40"/>
      <c r="BM460" s="40"/>
      <c r="BN460" s="1"/>
      <c r="BQ460" s="37"/>
      <c r="BR460" s="37"/>
      <c r="BS460" s="37"/>
      <c r="BT460" s="37"/>
      <c r="BU460" s="37"/>
      <c r="BV460" s="37"/>
      <c r="BW460" s="37"/>
    </row>
    <row r="461" spans="60:75" x14ac:dyDescent="0.2">
      <c r="BH461" s="350"/>
      <c r="BI461" s="40"/>
      <c r="BJ461" s="40"/>
      <c r="BK461" s="40"/>
      <c r="BL461" s="40"/>
      <c r="BM461" s="40"/>
      <c r="BN461" s="1"/>
      <c r="BQ461" s="37"/>
      <c r="BR461" s="37"/>
      <c r="BS461" s="37"/>
      <c r="BT461" s="37"/>
      <c r="BU461" s="37"/>
      <c r="BV461" s="37"/>
      <c r="BW461" s="37"/>
    </row>
    <row r="462" spans="60:75" x14ac:dyDescent="0.2">
      <c r="BH462" s="350"/>
      <c r="BI462" s="40"/>
      <c r="BJ462" s="40"/>
      <c r="BK462" s="40"/>
      <c r="BL462" s="40"/>
      <c r="BM462" s="40"/>
      <c r="BN462" s="1"/>
      <c r="BQ462" s="37"/>
      <c r="BR462" s="37"/>
      <c r="BS462" s="37"/>
      <c r="BT462" s="37"/>
      <c r="BU462" s="37"/>
      <c r="BV462" s="37"/>
      <c r="BW462" s="37"/>
    </row>
    <row r="463" spans="60:75" x14ac:dyDescent="0.2">
      <c r="BH463" s="350"/>
      <c r="BI463" s="40"/>
      <c r="BJ463" s="40"/>
      <c r="BK463" s="40"/>
      <c r="BL463" s="40"/>
      <c r="BM463" s="40"/>
      <c r="BN463" s="1"/>
      <c r="BQ463" s="37"/>
      <c r="BR463" s="37"/>
      <c r="BS463" s="37"/>
      <c r="BT463" s="37"/>
      <c r="BU463" s="37"/>
      <c r="BV463" s="37"/>
      <c r="BW463" s="37"/>
    </row>
    <row r="464" spans="60:75" x14ac:dyDescent="0.2">
      <c r="BH464" s="350"/>
      <c r="BI464" s="40"/>
      <c r="BJ464" s="40"/>
      <c r="BK464" s="40"/>
      <c r="BL464" s="40"/>
      <c r="BM464" s="40"/>
      <c r="BN464" s="1"/>
      <c r="BQ464" s="37"/>
      <c r="BR464" s="37"/>
      <c r="BS464" s="37"/>
      <c r="BT464" s="37"/>
      <c r="BU464" s="37"/>
      <c r="BV464" s="37"/>
      <c r="BW464" s="37"/>
    </row>
    <row r="465" spans="60:75" x14ac:dyDescent="0.2">
      <c r="BH465" s="350"/>
      <c r="BI465" s="40"/>
      <c r="BJ465" s="40"/>
      <c r="BK465" s="40"/>
      <c r="BL465" s="40"/>
      <c r="BM465" s="40"/>
      <c r="BN465" s="1"/>
      <c r="BQ465" s="37"/>
      <c r="BR465" s="37"/>
      <c r="BS465" s="37"/>
      <c r="BT465" s="37"/>
      <c r="BU465" s="37"/>
      <c r="BV465" s="37"/>
      <c r="BW465" s="37"/>
    </row>
    <row r="466" spans="60:75" x14ac:dyDescent="0.2">
      <c r="BH466" s="350"/>
      <c r="BI466" s="40"/>
      <c r="BJ466" s="40"/>
      <c r="BK466" s="40"/>
      <c r="BL466" s="40"/>
      <c r="BM466" s="40"/>
      <c r="BN466" s="1"/>
      <c r="BQ466" s="37"/>
      <c r="BR466" s="37"/>
      <c r="BS466" s="37"/>
      <c r="BT466" s="37"/>
      <c r="BU466" s="37"/>
      <c r="BV466" s="37"/>
      <c r="BW466" s="37"/>
    </row>
    <row r="467" spans="60:75" x14ac:dyDescent="0.2">
      <c r="BH467" s="350"/>
      <c r="BI467" s="40"/>
      <c r="BJ467" s="40"/>
      <c r="BK467" s="40"/>
      <c r="BL467" s="40"/>
      <c r="BM467" s="40"/>
      <c r="BN467" s="1"/>
      <c r="BQ467" s="37"/>
      <c r="BR467" s="37"/>
      <c r="BS467" s="37"/>
      <c r="BT467" s="37"/>
      <c r="BU467" s="37"/>
      <c r="BV467" s="37"/>
      <c r="BW467" s="37"/>
    </row>
    <row r="468" spans="60:75" x14ac:dyDescent="0.2">
      <c r="BH468" s="350"/>
      <c r="BI468" s="40"/>
      <c r="BJ468" s="40"/>
      <c r="BK468" s="40"/>
      <c r="BL468" s="40"/>
      <c r="BM468" s="40"/>
      <c r="BN468" s="1"/>
      <c r="BQ468" s="37"/>
      <c r="BR468" s="37"/>
      <c r="BS468" s="37"/>
      <c r="BT468" s="37"/>
      <c r="BU468" s="37"/>
      <c r="BV468" s="37"/>
      <c r="BW468" s="37"/>
    </row>
    <row r="469" spans="60:75" x14ac:dyDescent="0.2">
      <c r="BH469" s="350"/>
      <c r="BI469" s="40"/>
      <c r="BJ469" s="40"/>
      <c r="BK469" s="40"/>
      <c r="BL469" s="40"/>
      <c r="BM469" s="40"/>
      <c r="BN469" s="1"/>
      <c r="BQ469" s="37"/>
      <c r="BR469" s="37"/>
      <c r="BS469" s="37"/>
      <c r="BT469" s="37"/>
      <c r="BU469" s="37"/>
      <c r="BV469" s="37"/>
      <c r="BW469" s="37"/>
    </row>
    <row r="470" spans="60:75" x14ac:dyDescent="0.2">
      <c r="BH470" s="350"/>
      <c r="BI470" s="40"/>
      <c r="BJ470" s="40"/>
      <c r="BK470" s="40"/>
      <c r="BL470" s="40"/>
      <c r="BM470" s="40"/>
      <c r="BN470" s="1"/>
      <c r="BQ470" s="37"/>
      <c r="BR470" s="37"/>
      <c r="BS470" s="37"/>
      <c r="BT470" s="37"/>
      <c r="BU470" s="37"/>
      <c r="BV470" s="37"/>
      <c r="BW470" s="37"/>
    </row>
    <row r="471" spans="60:75" x14ac:dyDescent="0.2">
      <c r="BH471" s="350"/>
      <c r="BI471" s="40"/>
      <c r="BJ471" s="40"/>
      <c r="BK471" s="40"/>
      <c r="BL471" s="40"/>
      <c r="BM471" s="40"/>
      <c r="BN471" s="1"/>
      <c r="BQ471" s="37"/>
      <c r="BR471" s="37"/>
      <c r="BS471" s="37"/>
      <c r="BT471" s="37"/>
      <c r="BU471" s="37"/>
      <c r="BV471" s="37"/>
      <c r="BW471" s="37"/>
    </row>
    <row r="472" spans="60:75" x14ac:dyDescent="0.2">
      <c r="BH472" s="350"/>
      <c r="BI472" s="40"/>
      <c r="BJ472" s="40"/>
      <c r="BK472" s="40"/>
      <c r="BL472" s="40"/>
      <c r="BM472" s="40"/>
      <c r="BN472" s="1"/>
      <c r="BQ472" s="37"/>
      <c r="BR472" s="37"/>
      <c r="BS472" s="37"/>
      <c r="BT472" s="37"/>
      <c r="BU472" s="37"/>
      <c r="BV472" s="37"/>
      <c r="BW472" s="37"/>
    </row>
    <row r="473" spans="60:75" x14ac:dyDescent="0.2">
      <c r="BH473" s="350"/>
      <c r="BI473" s="40"/>
      <c r="BJ473" s="40"/>
      <c r="BK473" s="40"/>
      <c r="BL473" s="40"/>
      <c r="BM473" s="40"/>
      <c r="BN473" s="1"/>
      <c r="BQ473" s="37"/>
      <c r="BR473" s="37"/>
      <c r="BS473" s="37"/>
      <c r="BT473" s="37"/>
      <c r="BU473" s="37"/>
      <c r="BV473" s="37"/>
      <c r="BW473" s="37"/>
    </row>
    <row r="474" spans="60:75" x14ac:dyDescent="0.2">
      <c r="BH474" s="350"/>
      <c r="BI474" s="40"/>
      <c r="BJ474" s="40"/>
      <c r="BK474" s="40"/>
      <c r="BL474" s="40"/>
      <c r="BM474" s="40"/>
      <c r="BN474" s="1"/>
      <c r="BQ474" s="37"/>
      <c r="BR474" s="37"/>
      <c r="BS474" s="37"/>
      <c r="BT474" s="37"/>
      <c r="BU474" s="37"/>
      <c r="BV474" s="37"/>
      <c r="BW474" s="37"/>
    </row>
    <row r="475" spans="60:75" x14ac:dyDescent="0.2">
      <c r="BH475" s="350"/>
      <c r="BI475" s="40"/>
      <c r="BJ475" s="40"/>
      <c r="BK475" s="40"/>
      <c r="BL475" s="40"/>
      <c r="BM475" s="40"/>
      <c r="BN475" s="1"/>
      <c r="BQ475" s="37"/>
      <c r="BR475" s="37"/>
      <c r="BS475" s="37"/>
      <c r="BT475" s="37"/>
      <c r="BU475" s="37"/>
      <c r="BV475" s="37"/>
      <c r="BW475" s="37"/>
    </row>
    <row r="476" spans="60:75" x14ac:dyDescent="0.2">
      <c r="BH476" s="350"/>
      <c r="BI476" s="40"/>
      <c r="BJ476" s="40"/>
      <c r="BK476" s="40"/>
      <c r="BL476" s="40"/>
      <c r="BM476" s="40"/>
      <c r="BN476" s="1"/>
      <c r="BQ476" s="37"/>
      <c r="BR476" s="37"/>
      <c r="BS476" s="37"/>
      <c r="BT476" s="37"/>
      <c r="BU476" s="37"/>
      <c r="BV476" s="37"/>
      <c r="BW476" s="37"/>
    </row>
    <row r="477" spans="60:75" x14ac:dyDescent="0.2">
      <c r="BH477" s="350"/>
      <c r="BI477" s="40"/>
      <c r="BJ477" s="40"/>
      <c r="BK477" s="40"/>
      <c r="BL477" s="40"/>
      <c r="BM477" s="40"/>
      <c r="BN477" s="1"/>
      <c r="BQ477" s="37"/>
      <c r="BR477" s="37"/>
      <c r="BS477" s="37"/>
      <c r="BT477" s="37"/>
      <c r="BU477" s="37"/>
      <c r="BV477" s="37"/>
      <c r="BW477" s="37"/>
    </row>
    <row r="478" spans="60:75" x14ac:dyDescent="0.2">
      <c r="BH478" s="350"/>
      <c r="BI478" s="40"/>
      <c r="BJ478" s="40"/>
      <c r="BK478" s="40"/>
      <c r="BL478" s="40"/>
      <c r="BM478" s="40"/>
      <c r="BN478" s="1"/>
      <c r="BQ478" s="37"/>
      <c r="BR478" s="37"/>
      <c r="BS478" s="37"/>
      <c r="BT478" s="37"/>
      <c r="BU478" s="37"/>
      <c r="BV478" s="37"/>
      <c r="BW478" s="37"/>
    </row>
    <row r="479" spans="60:75" x14ac:dyDescent="0.2">
      <c r="BH479" s="350"/>
      <c r="BI479" s="40"/>
      <c r="BJ479" s="40"/>
      <c r="BK479" s="40"/>
      <c r="BL479" s="40"/>
      <c r="BM479" s="40"/>
      <c r="BN479" s="1"/>
      <c r="BQ479" s="37"/>
      <c r="BR479" s="37"/>
      <c r="BS479" s="37"/>
      <c r="BT479" s="37"/>
      <c r="BU479" s="37"/>
      <c r="BV479" s="37"/>
      <c r="BW479" s="37"/>
    </row>
    <row r="480" spans="60:75" x14ac:dyDescent="0.2">
      <c r="BH480" s="350"/>
      <c r="BI480" s="40"/>
      <c r="BJ480" s="40"/>
      <c r="BK480" s="40"/>
      <c r="BL480" s="40"/>
      <c r="BM480" s="40"/>
      <c r="BN480" s="1"/>
      <c r="BQ480" s="37"/>
      <c r="BR480" s="37"/>
      <c r="BS480" s="37"/>
      <c r="BT480" s="37"/>
      <c r="BU480" s="37"/>
      <c r="BV480" s="37"/>
      <c r="BW480" s="37"/>
    </row>
    <row r="481" spans="60:75" x14ac:dyDescent="0.2">
      <c r="BH481" s="350"/>
      <c r="BI481" s="40"/>
      <c r="BJ481" s="40"/>
      <c r="BK481" s="40"/>
      <c r="BL481" s="40"/>
      <c r="BM481" s="40"/>
      <c r="BN481" s="1"/>
      <c r="BQ481" s="37"/>
      <c r="BR481" s="37"/>
      <c r="BS481" s="37"/>
      <c r="BT481" s="37"/>
      <c r="BU481" s="37"/>
      <c r="BV481" s="37"/>
      <c r="BW481" s="37"/>
    </row>
    <row r="482" spans="60:75" x14ac:dyDescent="0.2">
      <c r="BH482" s="350"/>
      <c r="BI482" s="40"/>
      <c r="BJ482" s="40"/>
      <c r="BK482" s="40"/>
      <c r="BL482" s="40"/>
      <c r="BM482" s="40"/>
      <c r="BN482" s="1"/>
      <c r="BQ482" s="37"/>
      <c r="BR482" s="37"/>
      <c r="BS482" s="37"/>
      <c r="BT482" s="37"/>
      <c r="BU482" s="37"/>
      <c r="BV482" s="37"/>
      <c r="BW482" s="37"/>
    </row>
    <row r="483" spans="60:75" x14ac:dyDescent="0.2">
      <c r="BH483" s="350"/>
      <c r="BI483" s="40"/>
      <c r="BJ483" s="40"/>
      <c r="BK483" s="40"/>
      <c r="BL483" s="40"/>
      <c r="BM483" s="40"/>
      <c r="BN483" s="1"/>
      <c r="BQ483" s="37"/>
      <c r="BR483" s="37"/>
      <c r="BS483" s="37"/>
      <c r="BT483" s="37"/>
      <c r="BU483" s="37"/>
      <c r="BV483" s="37"/>
      <c r="BW483" s="37"/>
    </row>
    <row r="484" spans="60:75" x14ac:dyDescent="0.2">
      <c r="BH484" s="350"/>
      <c r="BI484" s="40"/>
      <c r="BJ484" s="40"/>
      <c r="BK484" s="40"/>
      <c r="BL484" s="40"/>
      <c r="BM484" s="40"/>
      <c r="BN484" s="1"/>
      <c r="BQ484" s="37"/>
      <c r="BR484" s="37"/>
      <c r="BS484" s="37"/>
      <c r="BT484" s="37"/>
      <c r="BU484" s="37"/>
      <c r="BV484" s="37"/>
      <c r="BW484" s="37"/>
    </row>
    <row r="485" spans="60:75" x14ac:dyDescent="0.2">
      <c r="BH485" s="350"/>
      <c r="BI485" s="40"/>
      <c r="BJ485" s="40"/>
      <c r="BK485" s="40"/>
      <c r="BL485" s="40"/>
      <c r="BM485" s="40"/>
      <c r="BN485" s="1"/>
      <c r="BQ485" s="37"/>
      <c r="BR485" s="37"/>
      <c r="BS485" s="37"/>
      <c r="BT485" s="37"/>
      <c r="BU485" s="37"/>
      <c r="BV485" s="37"/>
      <c r="BW485" s="37"/>
    </row>
    <row r="486" spans="60:75" x14ac:dyDescent="0.2">
      <c r="BH486" s="350"/>
      <c r="BI486" s="40"/>
      <c r="BJ486" s="40"/>
      <c r="BK486" s="40"/>
      <c r="BL486" s="40"/>
      <c r="BM486" s="40"/>
      <c r="BN486" s="1"/>
      <c r="BQ486" s="37"/>
      <c r="BR486" s="37"/>
      <c r="BS486" s="37"/>
      <c r="BT486" s="37"/>
      <c r="BU486" s="37"/>
      <c r="BV486" s="37"/>
      <c r="BW486" s="37"/>
    </row>
    <row r="487" spans="60:75" x14ac:dyDescent="0.2">
      <c r="BH487" s="350"/>
      <c r="BI487" s="40"/>
      <c r="BJ487" s="40"/>
      <c r="BK487" s="40"/>
      <c r="BL487" s="40"/>
      <c r="BM487" s="40"/>
      <c r="BN487" s="1"/>
      <c r="BQ487" s="37"/>
      <c r="BR487" s="37"/>
      <c r="BS487" s="37"/>
      <c r="BT487" s="37"/>
      <c r="BU487" s="37"/>
      <c r="BV487" s="37"/>
      <c r="BW487" s="37"/>
    </row>
    <row r="488" spans="60:75" x14ac:dyDescent="0.2">
      <c r="BH488" s="350"/>
      <c r="BI488" s="40"/>
      <c r="BJ488" s="40"/>
      <c r="BK488" s="40"/>
      <c r="BL488" s="40"/>
      <c r="BM488" s="40"/>
      <c r="BN488" s="1"/>
      <c r="BQ488" s="37"/>
      <c r="BR488" s="37"/>
      <c r="BS488" s="37"/>
      <c r="BT488" s="37"/>
      <c r="BU488" s="37"/>
      <c r="BV488" s="37"/>
      <c r="BW488" s="37"/>
    </row>
    <row r="489" spans="60:75" x14ac:dyDescent="0.2">
      <c r="BH489" s="350"/>
      <c r="BI489" s="40"/>
      <c r="BJ489" s="40"/>
      <c r="BK489" s="40"/>
      <c r="BL489" s="40"/>
      <c r="BM489" s="40"/>
      <c r="BN489" s="1"/>
      <c r="BQ489" s="37"/>
      <c r="BR489" s="37"/>
      <c r="BS489" s="37"/>
      <c r="BT489" s="37"/>
      <c r="BU489" s="37"/>
      <c r="BV489" s="37"/>
      <c r="BW489" s="37"/>
    </row>
    <row r="490" spans="60:75" x14ac:dyDescent="0.2">
      <c r="BH490" s="350"/>
      <c r="BI490" s="40"/>
      <c r="BJ490" s="40"/>
      <c r="BK490" s="40"/>
      <c r="BL490" s="40"/>
      <c r="BM490" s="40"/>
      <c r="BN490" s="1"/>
      <c r="BQ490" s="37"/>
      <c r="BR490" s="37"/>
      <c r="BS490" s="37"/>
      <c r="BT490" s="37"/>
      <c r="BU490" s="37"/>
      <c r="BV490" s="37"/>
      <c r="BW490" s="37"/>
    </row>
    <row r="491" spans="60:75" x14ac:dyDescent="0.2">
      <c r="BH491" s="350"/>
      <c r="BI491" s="40"/>
      <c r="BJ491" s="40"/>
      <c r="BK491" s="40"/>
      <c r="BL491" s="40"/>
      <c r="BM491" s="40"/>
      <c r="BN491" s="1"/>
      <c r="BQ491" s="37"/>
      <c r="BR491" s="37"/>
      <c r="BS491" s="37"/>
      <c r="BT491" s="37"/>
      <c r="BU491" s="37"/>
      <c r="BV491" s="37"/>
      <c r="BW491" s="37"/>
    </row>
    <row r="492" spans="60:75" x14ac:dyDescent="0.2">
      <c r="BH492" s="350"/>
      <c r="BI492" s="40"/>
      <c r="BJ492" s="40"/>
      <c r="BK492" s="40"/>
      <c r="BL492" s="40"/>
      <c r="BM492" s="40"/>
      <c r="BN492" s="1"/>
      <c r="BQ492" s="37"/>
      <c r="BR492" s="37"/>
      <c r="BS492" s="37"/>
      <c r="BT492" s="37"/>
      <c r="BU492" s="37"/>
      <c r="BV492" s="37"/>
      <c r="BW492" s="37"/>
    </row>
    <row r="493" spans="60:75" x14ac:dyDescent="0.2">
      <c r="BH493" s="350"/>
      <c r="BI493" s="40"/>
      <c r="BJ493" s="40"/>
      <c r="BK493" s="40"/>
      <c r="BL493" s="40"/>
      <c r="BM493" s="40"/>
      <c r="BN493" s="1"/>
      <c r="BQ493" s="37"/>
      <c r="BR493" s="37"/>
      <c r="BS493" s="37"/>
      <c r="BT493" s="37"/>
      <c r="BU493" s="37"/>
      <c r="BV493" s="37"/>
      <c r="BW493" s="37"/>
    </row>
    <row r="494" spans="60:75" x14ac:dyDescent="0.2">
      <c r="BH494" s="350"/>
      <c r="BI494" s="40"/>
      <c r="BJ494" s="40"/>
      <c r="BK494" s="40"/>
      <c r="BL494" s="40"/>
      <c r="BM494" s="40"/>
      <c r="BN494" s="1"/>
      <c r="BQ494" s="37"/>
      <c r="BR494" s="37"/>
      <c r="BS494" s="37"/>
      <c r="BT494" s="37"/>
      <c r="BU494" s="37"/>
      <c r="BV494" s="37"/>
      <c r="BW494" s="37"/>
    </row>
    <row r="495" spans="60:75" x14ac:dyDescent="0.2">
      <c r="BH495" s="350"/>
      <c r="BI495" s="40"/>
      <c r="BJ495" s="40"/>
      <c r="BK495" s="40"/>
      <c r="BL495" s="40"/>
      <c r="BM495" s="40"/>
      <c r="BN495" s="1"/>
      <c r="BQ495" s="37"/>
      <c r="BR495" s="37"/>
      <c r="BS495" s="37"/>
      <c r="BT495" s="37"/>
      <c r="BU495" s="37"/>
      <c r="BV495" s="37"/>
      <c r="BW495" s="37"/>
    </row>
    <row r="496" spans="60:75" x14ac:dyDescent="0.2">
      <c r="BH496" s="350"/>
      <c r="BI496" s="40"/>
      <c r="BJ496" s="40"/>
      <c r="BK496" s="40"/>
      <c r="BL496" s="40"/>
      <c r="BM496" s="40"/>
      <c r="BN496" s="1"/>
      <c r="BQ496" s="37"/>
      <c r="BR496" s="37"/>
      <c r="BS496" s="37"/>
      <c r="BT496" s="37"/>
      <c r="BU496" s="37"/>
      <c r="BV496" s="37"/>
      <c r="BW496" s="37"/>
    </row>
    <row r="497" spans="60:75" x14ac:dyDescent="0.2">
      <c r="BH497" s="350"/>
      <c r="BI497" s="40"/>
      <c r="BJ497" s="40"/>
      <c r="BK497" s="40"/>
      <c r="BL497" s="40"/>
      <c r="BM497" s="40"/>
      <c r="BN497" s="1"/>
      <c r="BQ497" s="37"/>
      <c r="BR497" s="37"/>
      <c r="BS497" s="37"/>
      <c r="BT497" s="37"/>
      <c r="BU497" s="37"/>
      <c r="BV497" s="37"/>
      <c r="BW497" s="37"/>
    </row>
    <row r="498" spans="60:75" x14ac:dyDescent="0.2">
      <c r="BH498" s="350"/>
      <c r="BI498" s="40"/>
      <c r="BJ498" s="40"/>
      <c r="BK498" s="40"/>
      <c r="BL498" s="40"/>
      <c r="BM498" s="40"/>
      <c r="BN498" s="1"/>
      <c r="BQ498" s="37"/>
      <c r="BR498" s="37"/>
      <c r="BS498" s="37"/>
      <c r="BT498" s="37"/>
      <c r="BU498" s="37"/>
      <c r="BV498" s="37"/>
      <c r="BW498" s="37"/>
    </row>
    <row r="499" spans="60:75" x14ac:dyDescent="0.2">
      <c r="BH499" s="350"/>
      <c r="BI499" s="40"/>
      <c r="BJ499" s="40"/>
      <c r="BK499" s="40"/>
      <c r="BL499" s="40"/>
      <c r="BM499" s="40"/>
      <c r="BN499" s="1"/>
      <c r="BQ499" s="37"/>
      <c r="BR499" s="37"/>
      <c r="BS499" s="37"/>
      <c r="BT499" s="37"/>
      <c r="BU499" s="37"/>
      <c r="BV499" s="37"/>
      <c r="BW499" s="37"/>
    </row>
    <row r="500" spans="60:75" x14ac:dyDescent="0.2">
      <c r="BH500" s="350"/>
      <c r="BI500" s="40"/>
      <c r="BJ500" s="40"/>
      <c r="BK500" s="40"/>
      <c r="BL500" s="40"/>
      <c r="BM500" s="40"/>
      <c r="BN500" s="1"/>
      <c r="BQ500" s="37"/>
      <c r="BR500" s="37"/>
      <c r="BS500" s="37"/>
      <c r="BT500" s="37"/>
      <c r="BU500" s="37"/>
      <c r="BV500" s="37"/>
      <c r="BW500" s="37"/>
    </row>
    <row r="501" spans="60:75" x14ac:dyDescent="0.2">
      <c r="BH501" s="350"/>
      <c r="BI501" s="40"/>
      <c r="BJ501" s="40"/>
      <c r="BK501" s="40"/>
      <c r="BL501" s="40"/>
      <c r="BM501" s="40"/>
      <c r="BN501" s="1"/>
      <c r="BQ501" s="37"/>
      <c r="BR501" s="37"/>
      <c r="BS501" s="37"/>
      <c r="BT501" s="37"/>
      <c r="BU501" s="37"/>
      <c r="BV501" s="37"/>
      <c r="BW501" s="37"/>
    </row>
    <row r="502" spans="60:75" x14ac:dyDescent="0.2">
      <c r="BH502" s="350"/>
      <c r="BI502" s="40"/>
      <c r="BJ502" s="40"/>
      <c r="BK502" s="40"/>
      <c r="BL502" s="40"/>
      <c r="BM502" s="40"/>
      <c r="BN502" s="1"/>
      <c r="BQ502" s="37"/>
      <c r="BR502" s="37"/>
      <c r="BS502" s="37"/>
      <c r="BT502" s="37"/>
      <c r="BU502" s="37"/>
      <c r="BV502" s="37"/>
      <c r="BW502" s="37"/>
    </row>
    <row r="503" spans="60:75" x14ac:dyDescent="0.2">
      <c r="BH503" s="350"/>
      <c r="BI503" s="40"/>
      <c r="BJ503" s="40"/>
      <c r="BK503" s="40"/>
      <c r="BL503" s="40"/>
      <c r="BM503" s="40"/>
      <c r="BN503" s="1"/>
      <c r="BQ503" s="37"/>
      <c r="BR503" s="37"/>
      <c r="BS503" s="37"/>
      <c r="BT503" s="37"/>
      <c r="BU503" s="37"/>
      <c r="BV503" s="37"/>
      <c r="BW503" s="37"/>
    </row>
    <row r="504" spans="60:75" x14ac:dyDescent="0.2">
      <c r="BH504" s="350"/>
      <c r="BI504" s="40"/>
      <c r="BJ504" s="40"/>
      <c r="BK504" s="40"/>
      <c r="BL504" s="40"/>
      <c r="BM504" s="40"/>
      <c r="BN504" s="1"/>
      <c r="BQ504" s="37"/>
      <c r="BR504" s="37"/>
      <c r="BS504" s="37"/>
      <c r="BT504" s="37"/>
      <c r="BU504" s="37"/>
      <c r="BV504" s="37"/>
      <c r="BW504" s="37"/>
    </row>
    <row r="505" spans="60:75" x14ac:dyDescent="0.2">
      <c r="BH505" s="350"/>
      <c r="BI505" s="38"/>
      <c r="BK505" s="38"/>
      <c r="BL505" s="38"/>
      <c r="BM505" s="38"/>
      <c r="BN505" s="38"/>
      <c r="BO505" s="38"/>
      <c r="BP505" s="38"/>
    </row>
    <row r="506" spans="60:75" x14ac:dyDescent="0.2">
      <c r="BH506" s="350"/>
    </row>
    <row r="507" spans="60:75" x14ac:dyDescent="0.2">
      <c r="BH507" s="350"/>
    </row>
    <row r="508" spans="60:75" x14ac:dyDescent="0.2">
      <c r="BH508" s="350"/>
    </row>
    <row r="509" spans="60:75" x14ac:dyDescent="0.2">
      <c r="BH509" s="350"/>
    </row>
    <row r="510" spans="60:75" x14ac:dyDescent="0.2">
      <c r="BH510" s="350"/>
    </row>
    <row r="511" spans="60:75" x14ac:dyDescent="0.2">
      <c r="BH511" s="350"/>
    </row>
    <row r="512" spans="60:75" x14ac:dyDescent="0.2">
      <c r="BH512" s="350"/>
    </row>
    <row r="513" spans="60:60" x14ac:dyDescent="0.2">
      <c r="BH513" s="350"/>
    </row>
    <row r="514" spans="60:60" x14ac:dyDescent="0.2">
      <c r="BH514" s="350"/>
    </row>
    <row r="515" spans="60:60" x14ac:dyDescent="0.2">
      <c r="BH515" s="350"/>
    </row>
    <row r="516" spans="60:60" x14ac:dyDescent="0.2">
      <c r="BH516" s="350"/>
    </row>
    <row r="517" spans="60:60" x14ac:dyDescent="0.2">
      <c r="BH517" s="350"/>
    </row>
    <row r="518" spans="60:60" x14ac:dyDescent="0.2">
      <c r="BH518" s="350"/>
    </row>
    <row r="519" spans="60:60" x14ac:dyDescent="0.2">
      <c r="BH519" s="351"/>
    </row>
    <row r="520" spans="60:60" x14ac:dyDescent="0.2">
      <c r="BH520" s="313"/>
    </row>
    <row r="521" spans="60:60" x14ac:dyDescent="0.2">
      <c r="BH521" s="313"/>
    </row>
    <row r="522" spans="60:60" x14ac:dyDescent="0.2">
      <c r="BH522" s="313"/>
    </row>
    <row r="523" spans="60:60" x14ac:dyDescent="0.2">
      <c r="BH523" s="313"/>
    </row>
    <row r="524" spans="60:60" x14ac:dyDescent="0.2">
      <c r="BH524" s="313"/>
    </row>
    <row r="525" spans="60:60" x14ac:dyDescent="0.2">
      <c r="BH525" s="313"/>
    </row>
    <row r="526" spans="60:60" x14ac:dyDescent="0.2">
      <c r="BH526" s="313"/>
    </row>
    <row r="527" spans="60:60" x14ac:dyDescent="0.2">
      <c r="BH527" s="313"/>
    </row>
    <row r="528" spans="60:60" x14ac:dyDescent="0.2">
      <c r="BH528" s="313"/>
    </row>
    <row r="529" spans="60:60" x14ac:dyDescent="0.2">
      <c r="BH529" s="313"/>
    </row>
    <row r="530" spans="60:60" x14ac:dyDescent="0.2">
      <c r="BH530" s="313"/>
    </row>
    <row r="531" spans="60:60" x14ac:dyDescent="0.2">
      <c r="BH531" s="313"/>
    </row>
    <row r="532" spans="60:60" x14ac:dyDescent="0.2">
      <c r="BH532" s="313"/>
    </row>
    <row r="533" spans="60:60" x14ac:dyDescent="0.2">
      <c r="BH533" s="313"/>
    </row>
    <row r="534" spans="60:60" x14ac:dyDescent="0.2">
      <c r="BH534" s="313"/>
    </row>
    <row r="535" spans="60:60" x14ac:dyDescent="0.2">
      <c r="BH535" s="313"/>
    </row>
    <row r="536" spans="60:60" x14ac:dyDescent="0.2">
      <c r="BH536" s="313"/>
    </row>
    <row r="537" spans="60:60" x14ac:dyDescent="0.2">
      <c r="BH537" s="313"/>
    </row>
    <row r="538" spans="60:60" x14ac:dyDescent="0.2">
      <c r="BH538" s="313"/>
    </row>
    <row r="539" spans="60:60" x14ac:dyDescent="0.2">
      <c r="BH539" s="313"/>
    </row>
    <row r="540" spans="60:60" x14ac:dyDescent="0.2">
      <c r="BH540" s="313"/>
    </row>
    <row r="541" spans="60:60" x14ac:dyDescent="0.2">
      <c r="BH541" s="313"/>
    </row>
    <row r="542" spans="60:60" x14ac:dyDescent="0.2">
      <c r="BH542" s="313"/>
    </row>
    <row r="543" spans="60:60" x14ac:dyDescent="0.2">
      <c r="BH543" s="313"/>
    </row>
    <row r="544" spans="60:60" x14ac:dyDescent="0.2">
      <c r="BH544" s="313"/>
    </row>
    <row r="545" spans="60:60" x14ac:dyDescent="0.2">
      <c r="BH545" s="313"/>
    </row>
    <row r="546" spans="60:60" x14ac:dyDescent="0.2">
      <c r="BH546" s="313"/>
    </row>
    <row r="547" spans="60:60" x14ac:dyDescent="0.2">
      <c r="BH547" s="313"/>
    </row>
    <row r="548" spans="60:60" x14ac:dyDescent="0.2">
      <c r="BH548" s="313"/>
    </row>
    <row r="549" spans="60:60" x14ac:dyDescent="0.2">
      <c r="BH549" s="313"/>
    </row>
    <row r="550" spans="60:60" x14ac:dyDescent="0.2">
      <c r="BH550" s="313"/>
    </row>
    <row r="551" spans="60:60" x14ac:dyDescent="0.2">
      <c r="BH551" s="313"/>
    </row>
    <row r="552" spans="60:60" x14ac:dyDescent="0.2">
      <c r="BH552" s="313"/>
    </row>
    <row r="553" spans="60:60" x14ac:dyDescent="0.2">
      <c r="BH553" s="313"/>
    </row>
    <row r="554" spans="60:60" x14ac:dyDescent="0.2">
      <c r="BH554" s="313"/>
    </row>
    <row r="555" spans="60:60" x14ac:dyDescent="0.2">
      <c r="BH555" s="313"/>
    </row>
    <row r="556" spans="60:60" x14ac:dyDescent="0.2">
      <c r="BH556" s="313"/>
    </row>
    <row r="557" spans="60:60" x14ac:dyDescent="0.2">
      <c r="BH557" s="313"/>
    </row>
    <row r="558" spans="60:60" x14ac:dyDescent="0.2">
      <c r="BH558" s="313"/>
    </row>
    <row r="559" spans="60:60" x14ac:dyDescent="0.2">
      <c r="BH559" s="313"/>
    </row>
    <row r="560" spans="60:60" x14ac:dyDescent="0.2">
      <c r="BH560" s="313"/>
    </row>
    <row r="561" spans="60:60" x14ac:dyDescent="0.2">
      <c r="BH561" s="313"/>
    </row>
    <row r="562" spans="60:60" x14ac:dyDescent="0.2">
      <c r="BH562" s="313"/>
    </row>
    <row r="563" spans="60:60" x14ac:dyDescent="0.2">
      <c r="BH563" s="313"/>
    </row>
    <row r="564" spans="60:60" x14ac:dyDescent="0.2">
      <c r="BH564" s="313"/>
    </row>
    <row r="565" spans="60:60" x14ac:dyDescent="0.2">
      <c r="BH565" s="313"/>
    </row>
    <row r="566" spans="60:60" x14ac:dyDescent="0.2">
      <c r="BH566" s="313"/>
    </row>
    <row r="567" spans="60:60" x14ac:dyDescent="0.2">
      <c r="BH567" s="313"/>
    </row>
    <row r="568" spans="60:60" x14ac:dyDescent="0.2">
      <c r="BH568" s="313"/>
    </row>
    <row r="569" spans="60:60" x14ac:dyDescent="0.2">
      <c r="BH569" s="313"/>
    </row>
    <row r="570" spans="60:60" x14ac:dyDescent="0.2">
      <c r="BH570" s="313"/>
    </row>
    <row r="571" spans="60:60" x14ac:dyDescent="0.2">
      <c r="BH571" s="313"/>
    </row>
    <row r="572" spans="60:60" x14ac:dyDescent="0.2">
      <c r="BH572" s="313"/>
    </row>
    <row r="573" spans="60:60" x14ac:dyDescent="0.2">
      <c r="BH573" s="313"/>
    </row>
    <row r="574" spans="60:60" x14ac:dyDescent="0.2">
      <c r="BH574" s="313"/>
    </row>
    <row r="575" spans="60:60" x14ac:dyDescent="0.2">
      <c r="BH575" s="313"/>
    </row>
    <row r="576" spans="60:60" x14ac:dyDescent="0.2">
      <c r="BH576" s="313"/>
    </row>
    <row r="577" spans="60:60" x14ac:dyDescent="0.2">
      <c r="BH577" s="313"/>
    </row>
    <row r="578" spans="60:60" x14ac:dyDescent="0.2">
      <c r="BH578" s="313"/>
    </row>
    <row r="579" spans="60:60" x14ac:dyDescent="0.2">
      <c r="BH579" s="313"/>
    </row>
    <row r="580" spans="60:60" x14ac:dyDescent="0.2">
      <c r="BH580" s="313"/>
    </row>
    <row r="581" spans="60:60" x14ac:dyDescent="0.2">
      <c r="BH581" s="313"/>
    </row>
    <row r="582" spans="60:60" x14ac:dyDescent="0.2">
      <c r="BH582" s="313"/>
    </row>
    <row r="583" spans="60:60" x14ac:dyDescent="0.2">
      <c r="BH583" s="313"/>
    </row>
    <row r="584" spans="60:60" x14ac:dyDescent="0.2">
      <c r="BH584" s="313"/>
    </row>
    <row r="585" spans="60:60" x14ac:dyDescent="0.2">
      <c r="BH585" s="313"/>
    </row>
    <row r="586" spans="60:60" x14ac:dyDescent="0.2">
      <c r="BH586" s="313"/>
    </row>
    <row r="587" spans="60:60" x14ac:dyDescent="0.2">
      <c r="BH587" s="313"/>
    </row>
    <row r="588" spans="60:60" x14ac:dyDescent="0.2">
      <c r="BH588" s="313"/>
    </row>
    <row r="589" spans="60:60" x14ac:dyDescent="0.2">
      <c r="BH589" s="313"/>
    </row>
    <row r="590" spans="60:60" x14ac:dyDescent="0.2">
      <c r="BH590" s="313"/>
    </row>
    <row r="591" spans="60:60" x14ac:dyDescent="0.2">
      <c r="BH591" s="313"/>
    </row>
    <row r="592" spans="60:60" x14ac:dyDescent="0.2">
      <c r="BH592" s="313"/>
    </row>
    <row r="593" spans="60:60" x14ac:dyDescent="0.2">
      <c r="BH593" s="313"/>
    </row>
    <row r="594" spans="60:60" x14ac:dyDescent="0.2">
      <c r="BH594" s="313"/>
    </row>
    <row r="595" spans="60:60" x14ac:dyDescent="0.2">
      <c r="BH595" s="313"/>
    </row>
    <row r="596" spans="60:60" x14ac:dyDescent="0.2">
      <c r="BH596" s="313"/>
    </row>
    <row r="597" spans="60:60" x14ac:dyDescent="0.2">
      <c r="BH597" s="313"/>
    </row>
    <row r="598" spans="60:60" x14ac:dyDescent="0.2">
      <c r="BH598" s="313"/>
    </row>
    <row r="599" spans="60:60" x14ac:dyDescent="0.2">
      <c r="BH599" s="313"/>
    </row>
    <row r="600" spans="60:60" x14ac:dyDescent="0.2">
      <c r="BH600" s="313"/>
    </row>
    <row r="601" spans="60:60" x14ac:dyDescent="0.2">
      <c r="BH601" s="313"/>
    </row>
    <row r="602" spans="60:60" x14ac:dyDescent="0.2">
      <c r="BH602" s="313"/>
    </row>
    <row r="603" spans="60:60" x14ac:dyDescent="0.2">
      <c r="BH603" s="313"/>
    </row>
    <row r="604" spans="60:60" x14ac:dyDescent="0.2">
      <c r="BH604" s="313"/>
    </row>
    <row r="605" spans="60:60" x14ac:dyDescent="0.2">
      <c r="BH605" s="313"/>
    </row>
    <row r="606" spans="60:60" x14ac:dyDescent="0.2">
      <c r="BH606" s="313"/>
    </row>
    <row r="607" spans="60:60" x14ac:dyDescent="0.2">
      <c r="BH607" s="313"/>
    </row>
    <row r="608" spans="60:60" x14ac:dyDescent="0.2">
      <c r="BH608" s="313"/>
    </row>
    <row r="609" spans="60:60" x14ac:dyDescent="0.2">
      <c r="BH609" s="313"/>
    </row>
    <row r="610" spans="60:60" x14ac:dyDescent="0.2">
      <c r="BH610" s="313"/>
    </row>
    <row r="611" spans="60:60" x14ac:dyDescent="0.2">
      <c r="BH611" s="313"/>
    </row>
    <row r="612" spans="60:60" x14ac:dyDescent="0.2">
      <c r="BH612" s="313"/>
    </row>
    <row r="613" spans="60:60" x14ac:dyDescent="0.2">
      <c r="BH613" s="313"/>
    </row>
    <row r="614" spans="60:60" x14ac:dyDescent="0.2">
      <c r="BH614" s="313"/>
    </row>
    <row r="615" spans="60:60" x14ac:dyDescent="0.2">
      <c r="BH615" s="313"/>
    </row>
    <row r="616" spans="60:60" x14ac:dyDescent="0.2">
      <c r="BH616" s="313"/>
    </row>
    <row r="617" spans="60:60" x14ac:dyDescent="0.2">
      <c r="BH617" s="313"/>
    </row>
    <row r="618" spans="60:60" x14ac:dyDescent="0.2">
      <c r="BH618" s="313"/>
    </row>
    <row r="619" spans="60:60" x14ac:dyDescent="0.2">
      <c r="BH619" s="313"/>
    </row>
    <row r="620" spans="60:60" x14ac:dyDescent="0.2">
      <c r="BH620" s="313"/>
    </row>
    <row r="621" spans="60:60" x14ac:dyDescent="0.2">
      <c r="BH621" s="313"/>
    </row>
    <row r="622" spans="60:60" x14ac:dyDescent="0.2">
      <c r="BH622" s="313"/>
    </row>
    <row r="623" spans="60:60" x14ac:dyDescent="0.2">
      <c r="BH623" s="313"/>
    </row>
    <row r="624" spans="60:60" x14ac:dyDescent="0.2">
      <c r="BH624" s="313"/>
    </row>
    <row r="625" spans="60:60" x14ac:dyDescent="0.2">
      <c r="BH625" s="313"/>
    </row>
    <row r="626" spans="60:60" x14ac:dyDescent="0.2">
      <c r="BH626" s="313"/>
    </row>
    <row r="627" spans="60:60" x14ac:dyDescent="0.2">
      <c r="BH627" s="313"/>
    </row>
    <row r="628" spans="60:60" x14ac:dyDescent="0.2">
      <c r="BH628" s="313"/>
    </row>
    <row r="629" spans="60:60" x14ac:dyDescent="0.2">
      <c r="BH629" s="313"/>
    </row>
    <row r="630" spans="60:60" x14ac:dyDescent="0.2">
      <c r="BH630" s="313"/>
    </row>
    <row r="631" spans="60:60" x14ac:dyDescent="0.2">
      <c r="BH631" s="313"/>
    </row>
    <row r="632" spans="60:60" x14ac:dyDescent="0.2">
      <c r="BH632" s="313"/>
    </row>
    <row r="633" spans="60:60" x14ac:dyDescent="0.2">
      <c r="BH633" s="313"/>
    </row>
    <row r="634" spans="60:60" x14ac:dyDescent="0.2">
      <c r="BH634" s="313"/>
    </row>
    <row r="635" spans="60:60" x14ac:dyDescent="0.2">
      <c r="BH635" s="313"/>
    </row>
    <row r="636" spans="60:60" x14ac:dyDescent="0.2">
      <c r="BH636" s="313"/>
    </row>
    <row r="637" spans="60:60" x14ac:dyDescent="0.2">
      <c r="BH637" s="313"/>
    </row>
    <row r="638" spans="60:60" x14ac:dyDescent="0.2">
      <c r="BH638" s="313"/>
    </row>
    <row r="639" spans="60:60" x14ac:dyDescent="0.2">
      <c r="BH639" s="313"/>
    </row>
    <row r="640" spans="60:60" x14ac:dyDescent="0.2">
      <c r="BH640" s="313"/>
    </row>
    <row r="641" spans="60:60" x14ac:dyDescent="0.2">
      <c r="BH641" s="313"/>
    </row>
    <row r="642" spans="60:60" x14ac:dyDescent="0.2">
      <c r="BH642" s="313"/>
    </row>
    <row r="643" spans="60:60" x14ac:dyDescent="0.2">
      <c r="BH643" s="313"/>
    </row>
    <row r="644" spans="60:60" x14ac:dyDescent="0.2">
      <c r="BH644" s="313"/>
    </row>
    <row r="645" spans="60:60" x14ac:dyDescent="0.2">
      <c r="BH645" s="313"/>
    </row>
    <row r="646" spans="60:60" x14ac:dyDescent="0.2">
      <c r="BH646" s="313"/>
    </row>
    <row r="647" spans="60:60" x14ac:dyDescent="0.2">
      <c r="BH647" s="313"/>
    </row>
    <row r="648" spans="60:60" x14ac:dyDescent="0.2">
      <c r="BH648" s="313"/>
    </row>
    <row r="649" spans="60:60" x14ac:dyDescent="0.2">
      <c r="BH649" s="313"/>
    </row>
    <row r="650" spans="60:60" x14ac:dyDescent="0.2">
      <c r="BH650" s="313"/>
    </row>
    <row r="651" spans="60:60" x14ac:dyDescent="0.2">
      <c r="BH651" s="313"/>
    </row>
    <row r="652" spans="60:60" x14ac:dyDescent="0.2">
      <c r="BH652" s="313"/>
    </row>
    <row r="653" spans="60:60" x14ac:dyDescent="0.2">
      <c r="BH653" s="313"/>
    </row>
    <row r="654" spans="60:60" x14ac:dyDescent="0.2">
      <c r="BH654" s="313"/>
    </row>
    <row r="655" spans="60:60" x14ac:dyDescent="0.2">
      <c r="BH655" s="313"/>
    </row>
    <row r="656" spans="60:60" x14ac:dyDescent="0.2">
      <c r="BH656" s="313"/>
    </row>
    <row r="657" spans="60:60" x14ac:dyDescent="0.2">
      <c r="BH657" s="313"/>
    </row>
    <row r="658" spans="60:60" x14ac:dyDescent="0.2">
      <c r="BH658" s="313"/>
    </row>
    <row r="659" spans="60:60" x14ac:dyDescent="0.2">
      <c r="BH659" s="313"/>
    </row>
    <row r="660" spans="60:60" x14ac:dyDescent="0.2">
      <c r="BH660" s="313"/>
    </row>
    <row r="661" spans="60:60" x14ac:dyDescent="0.2">
      <c r="BH661" s="313"/>
    </row>
    <row r="662" spans="60:60" x14ac:dyDescent="0.2">
      <c r="BH662" s="313"/>
    </row>
    <row r="663" spans="60:60" x14ac:dyDescent="0.2">
      <c r="BH663" s="313"/>
    </row>
    <row r="664" spans="60:60" x14ac:dyDescent="0.2">
      <c r="BH664" s="313"/>
    </row>
    <row r="665" spans="60:60" x14ac:dyDescent="0.2">
      <c r="BH665" s="313"/>
    </row>
    <row r="666" spans="60:60" x14ac:dyDescent="0.2">
      <c r="BH666" s="313"/>
    </row>
    <row r="667" spans="60:60" x14ac:dyDescent="0.2">
      <c r="BH667" s="313"/>
    </row>
    <row r="668" spans="60:60" x14ac:dyDescent="0.2">
      <c r="BH668" s="313"/>
    </row>
    <row r="669" spans="60:60" x14ac:dyDescent="0.2">
      <c r="BH669" s="313"/>
    </row>
    <row r="670" spans="60:60" x14ac:dyDescent="0.2">
      <c r="BH670" s="313"/>
    </row>
    <row r="671" spans="60:60" x14ac:dyDescent="0.2">
      <c r="BH671" s="313"/>
    </row>
    <row r="672" spans="60:60" x14ac:dyDescent="0.2">
      <c r="BH672" s="313"/>
    </row>
    <row r="673" spans="60:60" x14ac:dyDescent="0.2">
      <c r="BH673" s="313"/>
    </row>
    <row r="674" spans="60:60" x14ac:dyDescent="0.2">
      <c r="BH674" s="313"/>
    </row>
    <row r="675" spans="60:60" x14ac:dyDescent="0.2">
      <c r="BH675" s="313"/>
    </row>
    <row r="676" spans="60:60" x14ac:dyDescent="0.2">
      <c r="BH676" s="313"/>
    </row>
    <row r="677" spans="60:60" x14ac:dyDescent="0.2">
      <c r="BH677" s="313"/>
    </row>
    <row r="678" spans="60:60" x14ac:dyDescent="0.2">
      <c r="BH678" s="313"/>
    </row>
    <row r="679" spans="60:60" x14ac:dyDescent="0.2">
      <c r="BH679" s="313"/>
    </row>
    <row r="680" spans="60:60" x14ac:dyDescent="0.2">
      <c r="BH680" s="313"/>
    </row>
    <row r="681" spans="60:60" x14ac:dyDescent="0.2">
      <c r="BH681" s="313"/>
    </row>
    <row r="682" spans="60:60" x14ac:dyDescent="0.2">
      <c r="BH682" s="313"/>
    </row>
    <row r="683" spans="60:60" x14ac:dyDescent="0.2">
      <c r="BH683" s="313"/>
    </row>
    <row r="684" spans="60:60" x14ac:dyDescent="0.2">
      <c r="BH684" s="313"/>
    </row>
    <row r="685" spans="60:60" x14ac:dyDescent="0.2">
      <c r="BH685" s="313"/>
    </row>
    <row r="686" spans="60:60" x14ac:dyDescent="0.2">
      <c r="BH686" s="313"/>
    </row>
    <row r="687" spans="60:60" x14ac:dyDescent="0.2">
      <c r="BH687" s="313"/>
    </row>
    <row r="688" spans="60:60" x14ac:dyDescent="0.2">
      <c r="BH688" s="313"/>
    </row>
    <row r="689" spans="60:60" x14ac:dyDescent="0.2">
      <c r="BH689" s="313"/>
    </row>
    <row r="690" spans="60:60" x14ac:dyDescent="0.2">
      <c r="BH690" s="313"/>
    </row>
    <row r="691" spans="60:60" x14ac:dyDescent="0.2">
      <c r="BH691" s="313"/>
    </row>
    <row r="692" spans="60:60" x14ac:dyDescent="0.2">
      <c r="BH692" s="313"/>
    </row>
    <row r="693" spans="60:60" x14ac:dyDescent="0.2">
      <c r="BH693" s="313"/>
    </row>
    <row r="694" spans="60:60" x14ac:dyDescent="0.2">
      <c r="BH694" s="313"/>
    </row>
    <row r="695" spans="60:60" x14ac:dyDescent="0.2">
      <c r="BH695" s="313"/>
    </row>
    <row r="696" spans="60:60" x14ac:dyDescent="0.2">
      <c r="BH696" s="313"/>
    </row>
    <row r="697" spans="60:60" x14ac:dyDescent="0.2">
      <c r="BH697" s="313"/>
    </row>
    <row r="698" spans="60:60" x14ac:dyDescent="0.2">
      <c r="BH698" s="313"/>
    </row>
    <row r="699" spans="60:60" x14ac:dyDescent="0.2">
      <c r="BH699" s="313"/>
    </row>
    <row r="700" spans="60:60" x14ac:dyDescent="0.2">
      <c r="BH700" s="313"/>
    </row>
    <row r="701" spans="60:60" x14ac:dyDescent="0.2">
      <c r="BH701" s="313"/>
    </row>
    <row r="702" spans="60:60" x14ac:dyDescent="0.2">
      <c r="BH702" s="313"/>
    </row>
    <row r="703" spans="60:60" x14ac:dyDescent="0.2">
      <c r="BH703" s="313"/>
    </row>
    <row r="704" spans="60:60" x14ac:dyDescent="0.2">
      <c r="BH704" s="313"/>
    </row>
    <row r="705" spans="60:60" x14ac:dyDescent="0.2">
      <c r="BH705" s="313"/>
    </row>
    <row r="706" spans="60:60" x14ac:dyDescent="0.2">
      <c r="BH706" s="313"/>
    </row>
    <row r="707" spans="60:60" x14ac:dyDescent="0.2">
      <c r="BH707" s="313"/>
    </row>
    <row r="708" spans="60:60" x14ac:dyDescent="0.2">
      <c r="BH708" s="313"/>
    </row>
    <row r="709" spans="60:60" x14ac:dyDescent="0.2">
      <c r="BH709" s="313"/>
    </row>
    <row r="710" spans="60:60" x14ac:dyDescent="0.2">
      <c r="BH710" s="313"/>
    </row>
    <row r="711" spans="60:60" x14ac:dyDescent="0.2">
      <c r="BH711" s="313"/>
    </row>
    <row r="712" spans="60:60" x14ac:dyDescent="0.2">
      <c r="BH712" s="313"/>
    </row>
    <row r="713" spans="60:60" x14ac:dyDescent="0.2">
      <c r="BH713" s="313"/>
    </row>
    <row r="714" spans="60:60" x14ac:dyDescent="0.2">
      <c r="BH714" s="313"/>
    </row>
    <row r="715" spans="60:60" x14ac:dyDescent="0.2">
      <c r="BH715" s="313"/>
    </row>
    <row r="716" spans="60:60" x14ac:dyDescent="0.2">
      <c r="BH716" s="313"/>
    </row>
    <row r="717" spans="60:60" x14ac:dyDescent="0.2">
      <c r="BH717" s="313"/>
    </row>
    <row r="718" spans="60:60" x14ac:dyDescent="0.2">
      <c r="BH718" s="313"/>
    </row>
    <row r="719" spans="60:60" x14ac:dyDescent="0.2">
      <c r="BH719" s="313"/>
    </row>
    <row r="720" spans="60:60" x14ac:dyDescent="0.2">
      <c r="BH720" s="313"/>
    </row>
    <row r="721" spans="60:60" x14ac:dyDescent="0.2">
      <c r="BH721" s="313"/>
    </row>
    <row r="722" spans="60:60" x14ac:dyDescent="0.2">
      <c r="BH722" s="313"/>
    </row>
    <row r="723" spans="60:60" x14ac:dyDescent="0.2">
      <c r="BH723" s="313"/>
    </row>
    <row r="724" spans="60:60" x14ac:dyDescent="0.2">
      <c r="BH724" s="313"/>
    </row>
    <row r="725" spans="60:60" x14ac:dyDescent="0.2">
      <c r="BH725" s="313"/>
    </row>
    <row r="726" spans="60:60" x14ac:dyDescent="0.2">
      <c r="BH726" s="313"/>
    </row>
    <row r="727" spans="60:60" x14ac:dyDescent="0.2">
      <c r="BH727" s="313"/>
    </row>
    <row r="728" spans="60:60" x14ac:dyDescent="0.2">
      <c r="BH728" s="313"/>
    </row>
    <row r="729" spans="60:60" x14ac:dyDescent="0.2">
      <c r="BH729" s="313"/>
    </row>
    <row r="730" spans="60:60" x14ac:dyDescent="0.2">
      <c r="BH730" s="313"/>
    </row>
    <row r="731" spans="60:60" x14ac:dyDescent="0.2">
      <c r="BH731" s="313"/>
    </row>
    <row r="732" spans="60:60" x14ac:dyDescent="0.2">
      <c r="BH732" s="313"/>
    </row>
    <row r="733" spans="60:60" x14ac:dyDescent="0.2">
      <c r="BH733" s="313"/>
    </row>
    <row r="734" spans="60:60" x14ac:dyDescent="0.2">
      <c r="BH734" s="313"/>
    </row>
    <row r="735" spans="60:60" x14ac:dyDescent="0.2">
      <c r="BH735" s="313"/>
    </row>
    <row r="736" spans="60:60" x14ac:dyDescent="0.2">
      <c r="BH736" s="313"/>
    </row>
    <row r="737" spans="60:60" x14ac:dyDescent="0.2">
      <c r="BH737" s="313"/>
    </row>
    <row r="738" spans="60:60" x14ac:dyDescent="0.2">
      <c r="BH738" s="313"/>
    </row>
    <row r="739" spans="60:60" x14ac:dyDescent="0.2">
      <c r="BH739" s="313"/>
    </row>
    <row r="740" spans="60:60" x14ac:dyDescent="0.2">
      <c r="BH740" s="313"/>
    </row>
    <row r="741" spans="60:60" x14ac:dyDescent="0.2">
      <c r="BH741" s="313"/>
    </row>
    <row r="742" spans="60:60" x14ac:dyDescent="0.2">
      <c r="BH742" s="313"/>
    </row>
    <row r="743" spans="60:60" x14ac:dyDescent="0.2">
      <c r="BH743" s="313"/>
    </row>
    <row r="744" spans="60:60" x14ac:dyDescent="0.2">
      <c r="BH744" s="313"/>
    </row>
    <row r="745" spans="60:60" x14ac:dyDescent="0.2">
      <c r="BH745" s="313"/>
    </row>
    <row r="746" spans="60:60" x14ac:dyDescent="0.2">
      <c r="BH746" s="313"/>
    </row>
    <row r="747" spans="60:60" x14ac:dyDescent="0.2">
      <c r="BH747" s="313"/>
    </row>
    <row r="748" spans="60:60" x14ac:dyDescent="0.2">
      <c r="BH748" s="313"/>
    </row>
    <row r="749" spans="60:60" x14ac:dyDescent="0.2">
      <c r="BH749" s="313"/>
    </row>
    <row r="750" spans="60:60" x14ac:dyDescent="0.2">
      <c r="BH750" s="313"/>
    </row>
    <row r="751" spans="60:60" x14ac:dyDescent="0.2">
      <c r="BH751" s="313"/>
    </row>
    <row r="752" spans="60:60" x14ac:dyDescent="0.2">
      <c r="BH752" s="313"/>
    </row>
    <row r="753" spans="60:60" x14ac:dyDescent="0.2">
      <c r="BH753" s="313"/>
    </row>
    <row r="754" spans="60:60" x14ac:dyDescent="0.2">
      <c r="BH754" s="313"/>
    </row>
    <row r="755" spans="60:60" x14ac:dyDescent="0.2">
      <c r="BH755" s="313"/>
    </row>
    <row r="756" spans="60:60" x14ac:dyDescent="0.2">
      <c r="BH756" s="313"/>
    </row>
    <row r="757" spans="60:60" x14ac:dyDescent="0.2">
      <c r="BH757" s="313"/>
    </row>
    <row r="758" spans="60:60" x14ac:dyDescent="0.2">
      <c r="BH758" s="313"/>
    </row>
    <row r="759" spans="60:60" x14ac:dyDescent="0.2">
      <c r="BH759" s="313"/>
    </row>
    <row r="760" spans="60:60" x14ac:dyDescent="0.2">
      <c r="BH760" s="313"/>
    </row>
    <row r="761" spans="60:60" x14ac:dyDescent="0.2">
      <c r="BH761" s="313"/>
    </row>
    <row r="762" spans="60:60" x14ac:dyDescent="0.2">
      <c r="BH762" s="313"/>
    </row>
    <row r="763" spans="60:60" x14ac:dyDescent="0.2">
      <c r="BH763" s="313"/>
    </row>
    <row r="764" spans="60:60" x14ac:dyDescent="0.2">
      <c r="BH764" s="313"/>
    </row>
    <row r="765" spans="60:60" x14ac:dyDescent="0.2">
      <c r="BH765" s="313"/>
    </row>
    <row r="766" spans="60:60" x14ac:dyDescent="0.2">
      <c r="BH766" s="313"/>
    </row>
    <row r="767" spans="60:60" x14ac:dyDescent="0.2">
      <c r="BH767" s="313"/>
    </row>
    <row r="768" spans="60:60" x14ac:dyDescent="0.2">
      <c r="BH768" s="313"/>
    </row>
    <row r="769" spans="60:60" x14ac:dyDescent="0.2">
      <c r="BH769" s="313"/>
    </row>
    <row r="770" spans="60:60" x14ac:dyDescent="0.2">
      <c r="BH770" s="313"/>
    </row>
    <row r="771" spans="60:60" x14ac:dyDescent="0.2">
      <c r="BH771" s="313"/>
    </row>
    <row r="772" spans="60:60" x14ac:dyDescent="0.2">
      <c r="BH772" s="313"/>
    </row>
    <row r="773" spans="60:60" x14ac:dyDescent="0.2">
      <c r="BH773" s="313"/>
    </row>
    <row r="774" spans="60:60" x14ac:dyDescent="0.2">
      <c r="BH774" s="313"/>
    </row>
    <row r="775" spans="60:60" x14ac:dyDescent="0.2">
      <c r="BH775" s="313"/>
    </row>
    <row r="776" spans="60:60" x14ac:dyDescent="0.2">
      <c r="BH776" s="313"/>
    </row>
    <row r="777" spans="60:60" x14ac:dyDescent="0.2">
      <c r="BH777" s="313"/>
    </row>
    <row r="778" spans="60:60" x14ac:dyDescent="0.2">
      <c r="BH778" s="313"/>
    </row>
    <row r="779" spans="60:60" x14ac:dyDescent="0.2">
      <c r="BH779" s="313"/>
    </row>
    <row r="780" spans="60:60" x14ac:dyDescent="0.2">
      <c r="BH780" s="313"/>
    </row>
    <row r="781" spans="60:60" x14ac:dyDescent="0.2">
      <c r="BH781" s="313"/>
    </row>
    <row r="782" spans="60:60" x14ac:dyDescent="0.2">
      <c r="BH782" s="313"/>
    </row>
    <row r="783" spans="60:60" x14ac:dyDescent="0.2">
      <c r="BH783" s="313"/>
    </row>
    <row r="784" spans="60:60" x14ac:dyDescent="0.2">
      <c r="BH784" s="313"/>
    </row>
    <row r="785" spans="60:60" x14ac:dyDescent="0.2">
      <c r="BH785" s="313"/>
    </row>
    <row r="786" spans="60:60" x14ac:dyDescent="0.2">
      <c r="BH786" s="313"/>
    </row>
    <row r="787" spans="60:60" x14ac:dyDescent="0.2">
      <c r="BH787" s="313"/>
    </row>
    <row r="788" spans="60:60" x14ac:dyDescent="0.2">
      <c r="BH788" s="313"/>
    </row>
    <row r="789" spans="60:60" x14ac:dyDescent="0.2">
      <c r="BH789" s="313"/>
    </row>
    <row r="790" spans="60:60" x14ac:dyDescent="0.2">
      <c r="BH790" s="313"/>
    </row>
    <row r="791" spans="60:60" x14ac:dyDescent="0.2">
      <c r="BH791" s="313"/>
    </row>
    <row r="792" spans="60:60" x14ac:dyDescent="0.2">
      <c r="BH792" s="313"/>
    </row>
    <row r="793" spans="60:60" x14ac:dyDescent="0.2">
      <c r="BH793" s="313"/>
    </row>
    <row r="794" spans="60:60" x14ac:dyDescent="0.2">
      <c r="BH794" s="313"/>
    </row>
    <row r="795" spans="60:60" x14ac:dyDescent="0.2">
      <c r="BH795" s="313"/>
    </row>
    <row r="796" spans="60:60" x14ac:dyDescent="0.2">
      <c r="BH796" s="313"/>
    </row>
    <row r="797" spans="60:60" x14ac:dyDescent="0.2">
      <c r="BH797" s="313"/>
    </row>
    <row r="798" spans="60:60" x14ac:dyDescent="0.2">
      <c r="BH798" s="313"/>
    </row>
    <row r="799" spans="60:60" x14ac:dyDescent="0.2">
      <c r="BH799" s="313"/>
    </row>
    <row r="800" spans="60:60" x14ac:dyDescent="0.2">
      <c r="BH800" s="313"/>
    </row>
    <row r="801" spans="60:60" x14ac:dyDescent="0.2">
      <c r="BH801" s="313"/>
    </row>
    <row r="802" spans="60:60" x14ac:dyDescent="0.2">
      <c r="BH802" s="313"/>
    </row>
  </sheetData>
  <conditionalFormatting sqref="E1:E1048576">
    <cfRule type="duplicateValues" dxfId="63" priority="326"/>
    <cfRule type="duplicateValues" dxfId="62" priority="325"/>
  </conditionalFormatting>
  <conditionalFormatting sqref="S2:S11">
    <cfRule type="cellIs" dxfId="61" priority="286" operator="greaterThanOrEqual">
      <formula>180</formula>
    </cfRule>
    <cfRule type="cellIs" dxfId="60" priority="21" operator="between">
      <formula>0.1</formula>
      <formula>119</formula>
    </cfRule>
    <cfRule type="cellIs" dxfId="59" priority="20" operator="between">
      <formula>120</formula>
      <formula>139</formula>
    </cfRule>
    <cfRule type="cellIs" dxfId="58" priority="19" operator="between">
      <formula>140</formula>
      <formula>159</formula>
    </cfRule>
    <cfRule type="cellIs" dxfId="57" priority="18" operator="between">
      <formula>160</formula>
      <formula>179</formula>
    </cfRule>
  </conditionalFormatting>
  <conditionalFormatting sqref="T2:T11">
    <cfRule type="cellIs" dxfId="56" priority="15" operator="between">
      <formula>0.1</formula>
      <formula>79</formula>
    </cfRule>
    <cfRule type="cellIs" dxfId="55" priority="14" operator="between">
      <formula>80</formula>
      <formula>89</formula>
    </cfRule>
    <cfRule type="cellIs" dxfId="54" priority="11" operator="greaterThanOrEqual">
      <formula>110</formula>
    </cfRule>
    <cfRule type="cellIs" dxfId="53" priority="12" operator="between">
      <formula>100</formula>
      <formula>109</formula>
    </cfRule>
    <cfRule type="cellIs" dxfId="52" priority="13" operator="between">
      <formula>90</formula>
      <formula>99</formula>
    </cfRule>
  </conditionalFormatting>
  <conditionalFormatting sqref="U2:U11">
    <cfRule type="cellIs" dxfId="51" priority="9" operator="greaterThanOrEqual">
      <formula>200</formula>
    </cfRule>
    <cfRule type="cellIs" dxfId="50" priority="8" operator="between">
      <formula>0.1</formula>
      <formula>199</formula>
    </cfRule>
    <cfRule type="containsText" dxfId="49" priority="1" operator="containsText" text="LOW">
      <formula>NOT(ISERROR(SEARCH("LOW",U2)))</formula>
    </cfRule>
  </conditionalFormatting>
  <conditionalFormatting sqref="W2:W11">
    <cfRule type="expression" dxfId="48" priority="6">
      <formula>AND(V2="YES",W2&gt;=100,W2&lt;=125)</formula>
    </cfRule>
    <cfRule type="expression" dxfId="47" priority="5">
      <formula>AND(V2="YES",W2&gt;=126)</formula>
    </cfRule>
    <cfRule type="expression" dxfId="46" priority="4">
      <formula>AND(V2="NO",W2&gt;=200)</formula>
    </cfRule>
    <cfRule type="expression" dxfId="45" priority="2">
      <formula>AND(V2="NO",W2&gt;=80,W2&lt;=139)</formula>
    </cfRule>
    <cfRule type="expression" dxfId="44" priority="3">
      <formula>AND(V2="NO",W2&gt;=140,W2&lt;=199)</formula>
    </cfRule>
    <cfRule type="expression" dxfId="43" priority="7">
      <formula>AND(V2="YES",W2&gt;0.9,W2&lt;100)</formula>
    </cfRule>
  </conditionalFormatting>
  <conditionalFormatting sqref="Z2:Z11">
    <cfRule type="cellIs" dxfId="42" priority="193" operator="between">
      <formula>25</formula>
      <formula>29.9</formula>
    </cfRule>
    <cfRule type="cellIs" dxfId="41" priority="296" operator="greaterThanOrEqual">
      <formula>40</formula>
    </cfRule>
    <cfRule type="cellIs" dxfId="40" priority="194" operator="between">
      <formula>30</formula>
      <formula>39.9</formula>
    </cfRule>
    <cfRule type="cellIs" dxfId="39" priority="192" operator="between">
      <formula>19</formula>
      <formula>24.9</formula>
    </cfRule>
  </conditionalFormatting>
  <conditionalFormatting sqref="AA2:AA11">
    <cfRule type="cellIs" dxfId="38" priority="321" operator="between">
      <formula>0.1</formula>
      <formula>5.6</formula>
    </cfRule>
    <cfRule type="cellIs" dxfId="37" priority="324" operator="greaterThanOrEqual">
      <formula>6.5</formula>
    </cfRule>
    <cfRule type="cellIs" dxfId="36" priority="322" operator="between">
      <formula>5.7</formula>
      <formula>6.4</formula>
    </cfRule>
  </conditionalFormatting>
  <conditionalFormatting sqref="AB2:AB11">
    <cfRule type="cellIs" dxfId="35" priority="264" operator="between">
      <formula>140</formula>
      <formula>159</formula>
    </cfRule>
    <cfRule type="cellIs" dxfId="34" priority="263" operator="between">
      <formula>160</formula>
      <formula>179</formula>
    </cfRule>
    <cfRule type="cellIs" dxfId="33" priority="265" operator="between">
      <formula>120</formula>
      <formula>139</formula>
    </cfRule>
    <cfRule type="cellIs" dxfId="32" priority="266" operator="between">
      <formula>0.1</formula>
      <formula>119</formula>
    </cfRule>
    <cfRule type="cellIs" dxfId="31" priority="262" operator="greaterThanOrEqual">
      <formula>180</formula>
    </cfRule>
  </conditionalFormatting>
  <conditionalFormatting sqref="AB2:AD11">
    <cfRule type="cellIs" dxfId="30" priority="200" operator="lessThanOrEqual">
      <formula>0</formula>
    </cfRule>
  </conditionalFormatting>
  <conditionalFormatting sqref="AC2:AC11">
    <cfRule type="cellIs" dxfId="29" priority="240" operator="between">
      <formula>0.1</formula>
      <formula>79</formula>
    </cfRule>
    <cfRule type="cellIs" dxfId="28" priority="237" operator="between">
      <formula>100</formula>
      <formula>109</formula>
    </cfRule>
    <cfRule type="cellIs" dxfId="27" priority="236" operator="greaterThanOrEqual">
      <formula>110</formula>
    </cfRule>
    <cfRule type="cellIs" dxfId="26" priority="239" operator="between">
      <formula>80</formula>
      <formula>89</formula>
    </cfRule>
    <cfRule type="cellIs" dxfId="25" priority="238" operator="between">
      <formula>90</formula>
      <formula>99</formula>
    </cfRule>
  </conditionalFormatting>
  <conditionalFormatting sqref="AD2:AD11">
    <cfRule type="cellIs" dxfId="24" priority="231" operator="greaterThanOrEqual">
      <formula>200</formula>
    </cfRule>
    <cfRule type="containsText" dxfId="23" priority="183" operator="containsText" text="LOW">
      <formula>NOT(ISERROR(SEARCH("LOW",AD2)))</formula>
    </cfRule>
    <cfRule type="cellIs" dxfId="22" priority="230" operator="between">
      <formula>0.1</formula>
      <formula>199</formula>
    </cfRule>
  </conditionalFormatting>
  <conditionalFormatting sqref="AE2:AE11">
    <cfRule type="cellIs" dxfId="21" priority="188" operator="equal">
      <formula>0</formula>
    </cfRule>
  </conditionalFormatting>
  <conditionalFormatting sqref="AF2:AF11">
    <cfRule type="expression" dxfId="20" priority="214">
      <formula>AND(AE2="YES",AF2&gt;0.9,AF2&lt;100)</formula>
    </cfRule>
    <cfRule type="expression" dxfId="19" priority="213">
      <formula>AND(AE2="YES",AF2&gt;=100,AF2&lt;=125)</formula>
    </cfRule>
    <cfRule type="expression" dxfId="18" priority="212">
      <formula>AND(AE2="YES",AF2&gt;=126)</formula>
    </cfRule>
    <cfRule type="expression" dxfId="17" priority="211">
      <formula>AND(AE2="NO",AF2&gt;=200)</formula>
    </cfRule>
    <cfRule type="expression" dxfId="16" priority="209">
      <formula>AND(AE2="NO",AF2&gt;=80,AF2&lt;=139)</formula>
    </cfRule>
    <cfRule type="cellIs" dxfId="15" priority="199" operator="lessThanOrEqual">
      <formula>0</formula>
    </cfRule>
    <cfRule type="expression" dxfId="14" priority="166">
      <formula>AND(AE2="NO",AF2&gt;=140,AF2&lt;=199)</formula>
    </cfRule>
  </conditionalFormatting>
  <conditionalFormatting sqref="AG2:AG11">
    <cfRule type="expression" dxfId="13" priority="152">
      <formula>$AG2=$Y2</formula>
    </cfRule>
    <cfRule type="expression" dxfId="12" priority="153">
      <formula>$AG2&lt;$Y2</formula>
    </cfRule>
    <cfRule type="expression" dxfId="11" priority="154">
      <formula>$AG2&gt;$Y2</formula>
    </cfRule>
    <cfRule type="cellIs" dxfId="10" priority="151" operator="lessThanOrEqual">
      <formula>0</formula>
    </cfRule>
  </conditionalFormatting>
  <conditionalFormatting sqref="AH2:AH11">
    <cfRule type="cellIs" dxfId="9" priority="291" operator="greaterThanOrEqual">
      <formula>40</formula>
    </cfRule>
    <cfRule type="cellIs" dxfId="8" priority="191" operator="between">
      <formula>19</formula>
      <formula>24.9</formula>
    </cfRule>
    <cfRule type="cellIs" dxfId="7" priority="189" operator="between">
      <formula>30</formula>
      <formula>39.9</formula>
    </cfRule>
    <cfRule type="cellIs" dxfId="6" priority="190" operator="between">
      <formula>25</formula>
      <formula>29.9</formula>
    </cfRule>
  </conditionalFormatting>
  <conditionalFormatting sqref="AI2:AI11">
    <cfRule type="cellIs" dxfId="5" priority="185" operator="greaterThanOrEqual">
      <formula>6.5</formula>
    </cfRule>
    <cfRule type="cellIs" dxfId="4" priority="187" operator="between">
      <formula>0.1</formula>
      <formula>5.6</formula>
    </cfRule>
    <cfRule type="cellIs" dxfId="3" priority="186" operator="between">
      <formula>5.7</formula>
      <formula>6.4</formula>
    </cfRule>
  </conditionalFormatting>
  <dataValidations count="10">
    <dataValidation type="list" allowBlank="1" showInputMessage="1" showErrorMessage="1" sqref="V2:V11 AE2:AE11" xr:uid="{00000000-0002-0000-0000-000000000000}">
      <formula1>$BH$36:$BH$38</formula1>
    </dataValidation>
    <dataValidation type="list" allowBlank="1" showInputMessage="1" showErrorMessage="1" sqref="AM2:AY11" xr:uid="{00000000-0002-0000-0000-000002000000}">
      <formula1>$BH$56</formula1>
    </dataValidation>
    <dataValidation type="list" allowBlank="1" showInputMessage="1" showErrorMessage="1" sqref="AK2:AK11" xr:uid="{00000000-0002-0000-0000-000003000000}">
      <formula1>$BH$53:$BH$55</formula1>
    </dataValidation>
    <dataValidation type="list" allowBlank="1" showInputMessage="1" showErrorMessage="1" sqref="R2:R11" xr:uid="{00000000-0002-0000-0000-000004000000}">
      <formula1>$BH$5:$BH$6</formula1>
    </dataValidation>
    <dataValidation type="list" allowBlank="1" showInputMessage="1" showErrorMessage="1" sqref="P2:P11" xr:uid="{00000000-0002-0000-0000-000005000000}">
      <formula1>$BH$47:$BH$52</formula1>
    </dataValidation>
    <dataValidation type="list" allowBlank="1" showInputMessage="1" showErrorMessage="1" sqref="O2:O11" xr:uid="{00000000-0002-0000-0000-000006000000}">
      <formula1>$BH$9:$BH$15</formula1>
    </dataValidation>
    <dataValidation type="list" allowBlank="1" showInputMessage="1" showErrorMessage="1" sqref="L2:L11" xr:uid="{00000000-0002-0000-0000-000007000000}">
      <formula1>$BH$28:$BH$35</formula1>
    </dataValidation>
    <dataValidation type="list" allowBlank="1" showInputMessage="1" showErrorMessage="1" sqref="K2:K11" xr:uid="{00000000-0002-0000-0000-000008000000}">
      <formula1>$BH$24:$BH$27</formula1>
    </dataValidation>
    <dataValidation type="list" allowBlank="1" showInputMessage="1" showErrorMessage="1" sqref="J2:J11" xr:uid="{00000000-0002-0000-0000-000009000000}">
      <formula1>$BH$16:$BH$23</formula1>
    </dataValidation>
    <dataValidation type="list" allowBlank="1" showInputMessage="1" showErrorMessage="1" sqref="H2:H11" xr:uid="{00000000-0002-0000-0000-00000D000000}">
      <formula1>$BH$7:$BH$8</formula1>
    </dataValidation>
  </dataValidations>
  <pageMargins left="0.7" right="0.7" top="0.75" bottom="0.75" header="0.3" footer="0.3"/>
  <pageSetup scale="91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458"/>
  <sheetViews>
    <sheetView topLeftCell="A12" workbookViewId="0">
      <selection activeCell="H16" sqref="H16"/>
    </sheetView>
  </sheetViews>
  <sheetFormatPr baseColWidth="10" defaultColWidth="9.1640625" defaultRowHeight="16" x14ac:dyDescent="0.2"/>
  <cols>
    <col min="1" max="1" width="32.6640625" style="65" customWidth="1"/>
    <col min="2" max="3" width="12.6640625" style="65" customWidth="1"/>
    <col min="4" max="4" width="33.5" style="65" customWidth="1"/>
    <col min="5" max="5" width="20.1640625" style="65" customWidth="1"/>
    <col min="6" max="6" width="12.1640625" style="65" customWidth="1"/>
    <col min="7" max="8" width="14.5" style="65" customWidth="1"/>
    <col min="9" max="9" width="28.5" style="65" customWidth="1"/>
    <col min="10" max="11" width="9.33203125" style="65" customWidth="1"/>
    <col min="12" max="12" width="21.83203125" style="65" customWidth="1"/>
    <col min="13" max="13" width="12.6640625" style="65" customWidth="1"/>
    <col min="14" max="14" width="13.83203125" style="65" customWidth="1"/>
    <col min="15" max="15" width="9.1640625" style="65" customWidth="1"/>
    <col min="16" max="16" width="25.5" style="65" customWidth="1"/>
    <col min="17" max="18" width="19.1640625" style="65" customWidth="1"/>
    <col min="19" max="19" width="25.33203125" style="65" customWidth="1"/>
    <col min="20" max="20" width="9" style="65" customWidth="1"/>
    <col min="21" max="21" width="10" style="65" customWidth="1"/>
    <col min="22" max="23" width="11.5" style="65" customWidth="1"/>
    <col min="24" max="25" width="18.1640625" style="65" customWidth="1"/>
    <col min="26" max="26" width="15.1640625" style="65" customWidth="1"/>
    <col min="27" max="27" width="11.83203125" style="65" customWidth="1"/>
    <col min="28" max="28" width="17.5" style="65" customWidth="1"/>
    <col min="29" max="29" width="15.5" style="65" customWidth="1"/>
    <col min="30" max="30" width="17" style="65" customWidth="1"/>
    <col min="31" max="31" width="30.6640625" style="65" customWidth="1"/>
    <col min="32" max="32" width="36.83203125" customWidth="1"/>
    <col min="33" max="33" width="14.1640625" style="65" customWidth="1"/>
    <col min="34" max="34" width="37.83203125" style="65" customWidth="1"/>
    <col min="35" max="35" width="9.1640625" style="65"/>
    <col min="36" max="36" width="38.33203125" style="65" customWidth="1"/>
    <col min="37" max="37" width="17.6640625" style="65" customWidth="1"/>
    <col min="38" max="38" width="13.33203125" style="65" customWidth="1"/>
    <col min="39" max="39" width="25.83203125" style="65" customWidth="1"/>
    <col min="40" max="44" width="9.1640625" style="65"/>
    <col min="45" max="45" width="21.6640625" style="65" bestFit="1" customWidth="1"/>
    <col min="46" max="16384" width="9.1640625" style="65"/>
  </cols>
  <sheetData>
    <row r="1" spans="1:39" s="64" customFormat="1" ht="17.25" customHeight="1" thickBot="1" x14ac:dyDescent="0.25">
      <c r="A1" s="366" t="s">
        <v>116</v>
      </c>
      <c r="B1" s="367"/>
      <c r="C1" s="368"/>
      <c r="D1" s="369" t="s">
        <v>117</v>
      </c>
      <c r="E1" s="370"/>
      <c r="F1" s="371" t="s">
        <v>6</v>
      </c>
      <c r="G1" s="372"/>
      <c r="H1" s="373"/>
      <c r="I1" s="374" t="s">
        <v>118</v>
      </c>
      <c r="J1" s="375"/>
      <c r="K1" s="376"/>
      <c r="L1" s="377" t="s">
        <v>119</v>
      </c>
      <c r="M1" s="378"/>
      <c r="N1" s="101"/>
      <c r="O1" s="384" t="s">
        <v>120</v>
      </c>
      <c r="P1" s="385"/>
      <c r="Q1" s="385"/>
      <c r="R1" s="386"/>
      <c r="S1" s="393" t="s">
        <v>121</v>
      </c>
      <c r="T1" s="394"/>
      <c r="U1" s="394"/>
      <c r="V1" s="394"/>
      <c r="W1" s="394"/>
      <c r="X1" s="394"/>
      <c r="Y1" s="394"/>
      <c r="Z1" s="394"/>
      <c r="AA1" s="394"/>
      <c r="AB1" s="394"/>
      <c r="AC1" s="394"/>
      <c r="AD1" s="395"/>
      <c r="AE1" s="396" t="s">
        <v>122</v>
      </c>
      <c r="AF1" s="397"/>
      <c r="AG1" s="398"/>
      <c r="AH1" s="399" t="s">
        <v>123</v>
      </c>
      <c r="AI1" s="400"/>
      <c r="AJ1" s="400"/>
      <c r="AK1" s="379" t="s">
        <v>124</v>
      </c>
      <c r="AL1" s="380"/>
      <c r="AM1" s="381"/>
    </row>
    <row r="2" spans="1:39" ht="17.25" customHeight="1" thickBot="1" x14ac:dyDescent="0.25">
      <c r="A2" s="102" t="s">
        <v>125</v>
      </c>
      <c r="B2" s="88">
        <f>COUNTIF('CLIENT LIST'!$H$2:$H$11,"F")</f>
        <v>1</v>
      </c>
      <c r="C2" s="103">
        <f>B2/B4</f>
        <v>0.25</v>
      </c>
      <c r="D2" s="104" t="s">
        <v>126</v>
      </c>
      <c r="E2" s="100">
        <f>COUNTIF('CLIENT LIST'!O2:O11,"HRA")</f>
        <v>1</v>
      </c>
      <c r="F2" s="100" t="s">
        <v>127</v>
      </c>
      <c r="G2" s="100">
        <f>COUNTIFS('CLIENT LIST'!I2:I11,"&gt;=18",'CLIENT LIST'!I2:I11,"&lt;=24")</f>
        <v>0</v>
      </c>
      <c r="H2" s="105">
        <f>G2/$B$4</f>
        <v>0</v>
      </c>
      <c r="I2" s="49" t="s">
        <v>82</v>
      </c>
      <c r="J2" s="88">
        <f>COUNTIF('CLIENT LIST'!J2:J11,"African American")</f>
        <v>0</v>
      </c>
      <c r="K2" s="106">
        <f>J2/$B$4</f>
        <v>0</v>
      </c>
      <c r="L2" s="88" t="s">
        <v>128</v>
      </c>
      <c r="M2" s="107">
        <f>COUNTIF('CLIENT LIST'!$BC$2:$BC$11,"&lt;0")</f>
        <v>1</v>
      </c>
      <c r="N2" s="108">
        <f>M2/$B$6</f>
        <v>0.5</v>
      </c>
      <c r="O2" s="382" t="s">
        <v>129</v>
      </c>
      <c r="P2" s="383"/>
      <c r="Q2" s="109">
        <f>COUNTIF('CLIENT LIST'!S2:S11,"&gt;=130")</f>
        <v>3</v>
      </c>
      <c r="R2" s="110">
        <f>Q2/E18</f>
        <v>0.75</v>
      </c>
      <c r="S2" s="111" t="s">
        <v>130</v>
      </c>
      <c r="T2" s="112"/>
      <c r="U2" s="105"/>
      <c r="V2" s="113" t="s">
        <v>131</v>
      </c>
      <c r="W2" s="114"/>
      <c r="X2" s="115" t="s">
        <v>132</v>
      </c>
      <c r="Y2" s="84"/>
      <c r="Z2" s="384" t="s">
        <v>130</v>
      </c>
      <c r="AA2" s="385"/>
      <c r="AB2" s="386"/>
      <c r="AC2" s="115"/>
      <c r="AD2" s="360" t="s">
        <v>133</v>
      </c>
      <c r="AE2" s="387" t="s">
        <v>134</v>
      </c>
      <c r="AF2" s="388"/>
      <c r="AG2" s="116">
        <f>COUNTIF('CLIENT LIST'!$AM$2:$AM$11,"X")</f>
        <v>4</v>
      </c>
      <c r="AH2" s="117" t="s">
        <v>58</v>
      </c>
      <c r="AI2" s="118">
        <f>COUNTIF('CLIENT LIST'!$L$2:$L$11,"UNINSURED")</f>
        <v>1</v>
      </c>
      <c r="AJ2" s="115">
        <f>AI2/$B$4</f>
        <v>0.25</v>
      </c>
      <c r="AK2" s="117" t="s">
        <v>106</v>
      </c>
      <c r="AL2" s="118">
        <f>COUNTIF('CLIENT LIST'!$P$2:$P$11,"FLYER/POSTER")</f>
        <v>0</v>
      </c>
      <c r="AM2" s="115">
        <f>AL2/$B$4</f>
        <v>0</v>
      </c>
    </row>
    <row r="3" spans="1:39" ht="15.75" customHeight="1" thickBot="1" x14ac:dyDescent="0.25">
      <c r="A3" s="119" t="s">
        <v>135</v>
      </c>
      <c r="B3" s="88">
        <f>COUNTIF('CLIENT LIST'!$H$2:$H$11,"M")</f>
        <v>3</v>
      </c>
      <c r="C3" s="106">
        <f>B3/B4</f>
        <v>0.75</v>
      </c>
      <c r="D3" s="104" t="s">
        <v>136</v>
      </c>
      <c r="E3" s="100">
        <f>COUNTIF('CLIENT LIST'!O2:O11,"LOS AMIGOS")</f>
        <v>1</v>
      </c>
      <c r="F3" s="100" t="s">
        <v>137</v>
      </c>
      <c r="G3" s="100">
        <f>COUNTIFS('CLIENT LIST'!I2:I11,"&gt;=25",'CLIENT LIST'!I2:I11,"&lt;=44")</f>
        <v>0</v>
      </c>
      <c r="H3" s="105">
        <f t="shared" ref="H3:H5" si="0">G3/$B$4</f>
        <v>0</v>
      </c>
      <c r="I3" s="49" t="s">
        <v>65</v>
      </c>
      <c r="J3" s="88">
        <f>COUNTIF('CLIENT LIST'!J2:J11,"White")</f>
        <v>0</v>
      </c>
      <c r="K3" s="106">
        <f t="shared" ref="K3:K7" si="1">J3/$B$4</f>
        <v>0</v>
      </c>
      <c r="L3" s="88" t="s">
        <v>138</v>
      </c>
      <c r="M3" s="107">
        <f>COUNTIF('CLIENT LIST'!BB2:BB11,"&lt;0")</f>
        <v>1</v>
      </c>
      <c r="N3" s="108">
        <f t="shared" ref="N3:N6" si="2">M3/$B$6</f>
        <v>0.5</v>
      </c>
      <c r="O3" s="382" t="s">
        <v>139</v>
      </c>
      <c r="P3" s="383"/>
      <c r="Q3" s="109">
        <f>COUNTIF('CLIENT LIST'!T2:T11,"&gt;=90")</f>
        <v>2</v>
      </c>
      <c r="R3" s="110">
        <f>Q3/E19</f>
        <v>0.5</v>
      </c>
      <c r="S3" s="120" t="s">
        <v>140</v>
      </c>
      <c r="T3" s="121">
        <f>COUNTIFS('CLIENT LIST'!$Z$2:$Z$11,"&lt;18",'CLIENT LIST'!$Z$2:$Z$11,"&gt;0")</f>
        <v>0</v>
      </c>
      <c r="U3" s="122">
        <f>T3/$B$4</f>
        <v>0</v>
      </c>
      <c r="V3" s="123"/>
      <c r="W3" s="124"/>
      <c r="X3" s="123"/>
      <c r="Y3" s="125"/>
      <c r="Z3" s="389" t="s">
        <v>140</v>
      </c>
      <c r="AA3" s="390"/>
      <c r="AB3" s="126">
        <f>COUNTIFS('CLIENT LIST'!AH2:AH11,"&lt;18",'CLIENT LIST'!AH2:AH11,"&gt;0")</f>
        <v>0</v>
      </c>
      <c r="AC3" s="127">
        <f>AB3/$B$4</f>
        <v>0</v>
      </c>
      <c r="AD3" s="128">
        <f>AB3-T3</f>
        <v>0</v>
      </c>
      <c r="AE3" s="391" t="s">
        <v>35</v>
      </c>
      <c r="AF3" s="392"/>
      <c r="AG3" s="116">
        <f>COUNTIF('CLIENT LIST'!$AN$2:$AN$11,"X")</f>
        <v>4</v>
      </c>
      <c r="AH3" s="91" t="s">
        <v>70</v>
      </c>
      <c r="AI3" s="88">
        <f>COUNTIF('CLIENT LIST'!$L$2:$L$11,"INSURED")</f>
        <v>1</v>
      </c>
      <c r="AJ3" s="115">
        <f t="shared" ref="AJ3:AJ4" si="3">AI3/$B$4</f>
        <v>0.25</v>
      </c>
      <c r="AK3" s="91" t="s">
        <v>74</v>
      </c>
      <c r="AL3" s="88">
        <f>COUNTIF('CLIENT LIST'!$P$2:$P$11,"REFERRAL")</f>
        <v>1</v>
      </c>
      <c r="AM3" s="115">
        <f t="shared" ref="AM3:AM8" si="4">AL3/$B$4</f>
        <v>0.25</v>
      </c>
    </row>
    <row r="4" spans="1:39" ht="16.5" customHeight="1" thickBot="1" x14ac:dyDescent="0.25">
      <c r="A4" s="129" t="s">
        <v>141</v>
      </c>
      <c r="B4" s="88">
        <f>SUM(B2:B3)</f>
        <v>4</v>
      </c>
      <c r="C4" s="88"/>
      <c r="D4" s="104" t="s">
        <v>76</v>
      </c>
      <c r="E4" s="100">
        <f>COUNTIF('CLIENT LIST'!O2:O11,"HEALTH FAIR")</f>
        <v>1</v>
      </c>
      <c r="F4" s="100" t="s">
        <v>142</v>
      </c>
      <c r="G4" s="100">
        <f>COUNTIFS('CLIENT LIST'!I2:I11,"&gt;=45",'CLIENT LIST'!I2:I11,"&lt;=64")</f>
        <v>0</v>
      </c>
      <c r="H4" s="105">
        <f t="shared" si="0"/>
        <v>0</v>
      </c>
      <c r="I4" s="49" t="s">
        <v>56</v>
      </c>
      <c r="J4" s="88">
        <f>COUNTIF('CLIENT LIST'!J2:J11,"Hispanic")</f>
        <v>1</v>
      </c>
      <c r="K4" s="106">
        <f t="shared" si="1"/>
        <v>0.25</v>
      </c>
      <c r="L4" s="88" t="s">
        <v>143</v>
      </c>
      <c r="M4" s="130">
        <f>COUNTIF('CLIENT LIST'!AZ2:AZ11,"&lt;0")</f>
        <v>2</v>
      </c>
      <c r="N4" s="108">
        <f t="shared" si="2"/>
        <v>1</v>
      </c>
      <c r="O4" s="382" t="s">
        <v>144</v>
      </c>
      <c r="P4" s="383"/>
      <c r="Q4" s="109">
        <f>COUNTIF('CLIENT LIST'!U2:U11,"&gt;=200")</f>
        <v>1</v>
      </c>
      <c r="R4" s="131">
        <f>Q4/E17</f>
        <v>0.25</v>
      </c>
      <c r="S4" s="132" t="s">
        <v>145</v>
      </c>
      <c r="T4" s="133">
        <f>COUNTIFS('CLIENT LIST'!$Z$2:$Z$11,"&gt;=18",'CLIENT LIST'!$Z$2:$Z$11,"&lt;25")</f>
        <v>1</v>
      </c>
      <c r="U4" s="134">
        <f>T4/$B$4</f>
        <v>0.25</v>
      </c>
      <c r="V4" s="135"/>
      <c r="W4" s="136"/>
      <c r="X4" s="135"/>
      <c r="Y4" s="137"/>
      <c r="Z4" s="401" t="s">
        <v>145</v>
      </c>
      <c r="AA4" s="402"/>
      <c r="AB4" s="126">
        <f>COUNTIFS('CLIENT LIST'!AH2:AH11,"&gt;=18",'CLIENT LIST'!AH2:AH11,"&lt;25")</f>
        <v>1</v>
      </c>
      <c r="AC4" s="138">
        <f>AB4/$B$4</f>
        <v>0.25</v>
      </c>
      <c r="AD4" s="128">
        <f>AB4-T4</f>
        <v>0</v>
      </c>
      <c r="AE4" s="391" t="s">
        <v>146</v>
      </c>
      <c r="AF4" s="392"/>
      <c r="AG4" s="116">
        <f>COUNTIF('CLIENT LIST'!$AO$2:$AO$11,"X")</f>
        <v>4</v>
      </c>
      <c r="AH4" s="91" t="s">
        <v>89</v>
      </c>
      <c r="AI4" s="88">
        <f>COUNTIF('CLIENT LIST'!$L$2:$L$11,"WVHA")</f>
        <v>1</v>
      </c>
      <c r="AJ4" s="115">
        <f t="shared" si="3"/>
        <v>0.25</v>
      </c>
      <c r="AK4" s="91" t="s">
        <v>59</v>
      </c>
      <c r="AL4" s="88">
        <f>COUNTIF('CLIENT LIST'!$P$2:$P$11,"WALK-IN")</f>
        <v>1</v>
      </c>
      <c r="AM4" s="115">
        <f t="shared" si="4"/>
        <v>0.25</v>
      </c>
    </row>
    <row r="5" spans="1:39" ht="15.75" customHeight="1" thickBot="1" x14ac:dyDescent="0.25">
      <c r="A5" s="403" t="s">
        <v>147</v>
      </c>
      <c r="B5" s="404"/>
      <c r="C5" s="139"/>
      <c r="D5" s="104" t="s">
        <v>77</v>
      </c>
      <c r="E5" s="100">
        <f>COUNTIF('CLIENT LIST'!O2:O11,"HRA/LOS AMIGOS")</f>
        <v>1</v>
      </c>
      <c r="F5" s="100" t="s">
        <v>148</v>
      </c>
      <c r="G5" s="100">
        <f>COUNTIF('CLIENT LIST'!I2:I11,"&gt;=65")</f>
        <v>4</v>
      </c>
      <c r="H5" s="105">
        <f t="shared" si="0"/>
        <v>1</v>
      </c>
      <c r="I5" s="49" t="s">
        <v>83</v>
      </c>
      <c r="J5" s="88">
        <f>COUNTIF('CLIENT LIST'!J2:J11,"Asian")</f>
        <v>0</v>
      </c>
      <c r="K5" s="106">
        <f t="shared" si="1"/>
        <v>0</v>
      </c>
      <c r="L5" s="88" t="s">
        <v>149</v>
      </c>
      <c r="M5" s="130">
        <f>COUNTIF('CLIENT LIST'!$BA$2:$BA$11,"&lt;0")</f>
        <v>1</v>
      </c>
      <c r="N5" s="108">
        <f t="shared" si="2"/>
        <v>0.5</v>
      </c>
      <c r="O5" s="382" t="s">
        <v>150</v>
      </c>
      <c r="P5" s="383"/>
      <c r="Q5" s="109">
        <f>COUNTIF('CLIENT LIST'!W2:W11,"&gt;=200")</f>
        <v>1</v>
      </c>
      <c r="R5" s="131">
        <f>Q5/E16</f>
        <v>0.25</v>
      </c>
      <c r="S5" s="140" t="s">
        <v>151</v>
      </c>
      <c r="T5" s="141">
        <f>COUNTIFS('CLIENT LIST'!$Z$2:$Z$11,"&gt;=25",'CLIENT LIST'!$Z$2:$Z$11,"&lt;30")</f>
        <v>1</v>
      </c>
      <c r="U5" s="138">
        <f>T5/$B$4</f>
        <v>0.25</v>
      </c>
      <c r="V5" s="126">
        <f>COUNTIFS('CLIENT LIST'!$Z$2:$Z$11,"&gt;=25",'CLIENT LIST'!$Z$2:$Z$11,"&lt;30",'CLIENT LIST'!L2:L11,"Uninsured")</f>
        <v>0</v>
      </c>
      <c r="W5" s="142"/>
      <c r="X5" s="126">
        <f>COUNTIFS('CLIENT LIST'!$Z$2:$Z$11,"&gt;=25",'CLIENT LIST'!$Z$2:$Z$11,"&lt;30",'CLIENT LIST'!L2:L11,"WVHA")</f>
        <v>0</v>
      </c>
      <c r="Y5" s="143"/>
      <c r="Z5" s="405" t="s">
        <v>151</v>
      </c>
      <c r="AA5" s="406"/>
      <c r="AB5" s="144">
        <f>COUNTIFS('CLIENT LIST'!AH2:AH11,"&gt;=25",'CLIENT LIST'!AH2:AH11,"&lt;30")</f>
        <v>1</v>
      </c>
      <c r="AC5" s="145">
        <f>AB5/$B$4</f>
        <v>0.25</v>
      </c>
      <c r="AD5" s="128">
        <f>AB5-T5</f>
        <v>0</v>
      </c>
      <c r="AE5" s="391" t="s">
        <v>37</v>
      </c>
      <c r="AF5" s="392"/>
      <c r="AG5" s="116">
        <f>COUNTIF('CLIENT LIST'!$AP$2:$AP$11,"X")</f>
        <v>1</v>
      </c>
      <c r="AH5" s="90" t="s">
        <v>152</v>
      </c>
      <c r="AI5" s="104">
        <f>SUM(AI2:AI4)</f>
        <v>3</v>
      </c>
      <c r="AJ5" s="115">
        <f>AI5/B4</f>
        <v>0.75</v>
      </c>
      <c r="AK5" s="146" t="s">
        <v>107</v>
      </c>
      <c r="AL5" s="88">
        <f>COUNTIF('CLIENT LIST'!$P$2:$P$11,"MEDIA")</f>
        <v>1</v>
      </c>
      <c r="AM5" s="115">
        <f t="shared" si="4"/>
        <v>0.25</v>
      </c>
    </row>
    <row r="6" spans="1:39" ht="17.25" customHeight="1" thickBot="1" x14ac:dyDescent="0.25">
      <c r="A6" s="99" t="s">
        <v>153</v>
      </c>
      <c r="B6" s="50">
        <f>COUNTIF('CLIENT LIST'!R2:R11,"Compliant")</f>
        <v>2</v>
      </c>
      <c r="C6" s="85">
        <f>B6/B4</f>
        <v>0.5</v>
      </c>
      <c r="D6" s="353" t="s">
        <v>80</v>
      </c>
      <c r="E6" s="100">
        <f>COUNTIF('CLIENT LIST'!O2:O11,"HRA/HEALTH FAIR")</f>
        <v>0</v>
      </c>
      <c r="F6" s="147"/>
      <c r="G6" s="100">
        <f>SUM(G2:G5)</f>
        <v>4</v>
      </c>
      <c r="H6" s="115">
        <f>G6/B4</f>
        <v>1</v>
      </c>
      <c r="I6" s="49" t="s">
        <v>84</v>
      </c>
      <c r="J6" s="88">
        <f>COUNTIF('CLIENT LIST'!J2:J11,"American Indian")</f>
        <v>0</v>
      </c>
      <c r="K6" s="148">
        <f t="shared" si="1"/>
        <v>0</v>
      </c>
      <c r="L6" s="88" t="s">
        <v>154</v>
      </c>
      <c r="M6" s="107">
        <f>COUNTIF('CLIENT LIST'!BG2:BG11,"&lt;0")</f>
        <v>1</v>
      </c>
      <c r="N6" s="108">
        <f t="shared" si="2"/>
        <v>0.5</v>
      </c>
      <c r="O6" s="382" t="s">
        <v>155</v>
      </c>
      <c r="P6" s="383"/>
      <c r="Q6" s="149">
        <f>COUNTIF('CLIENT LIST'!Z2:Z11,"&gt;=25")</f>
        <v>3</v>
      </c>
      <c r="R6" s="113">
        <f t="shared" ref="R6" si="5">Q6/$B$4</f>
        <v>0.75</v>
      </c>
      <c r="S6" s="128" t="s">
        <v>156</v>
      </c>
      <c r="T6" s="150">
        <f>COUNTIFS('CLIENT LIST'!$Z$2:$Z$11,"&gt;=30",'CLIENT LIST'!$Z$2:$Z$11,"&lt;40")</f>
        <v>1</v>
      </c>
      <c r="U6" s="145">
        <f>T6/$B$4</f>
        <v>0.25</v>
      </c>
      <c r="V6" s="126">
        <f>COUNTIFS('CLIENT LIST'!$Z$2:$Z$11,"&gt;=30",'CLIENT LIST'!$Z$2:$Z$11,"&lt;40",'CLIENT LIST'!L2:L11,"Uninsured")</f>
        <v>0</v>
      </c>
      <c r="W6" s="142"/>
      <c r="X6" s="126">
        <f>COUNTIFS('CLIENT LIST'!$Z$2:$Z$11,"&gt;=30",'CLIENT LIST'!$Z$2:$Z$11,"&lt;40",'CLIENT LIST'!$L$2:$L$11,"WVHA")</f>
        <v>1</v>
      </c>
      <c r="Y6" s="143"/>
      <c r="Z6" s="405" t="s">
        <v>156</v>
      </c>
      <c r="AA6" s="406"/>
      <c r="AB6" s="144">
        <f>COUNTIFS('CLIENT LIST'!$AH$2:$AH$11,"&gt;=30",'CLIENT LIST'!$AH$2:$AH$11,"&lt;40")</f>
        <v>2</v>
      </c>
      <c r="AC6" s="145">
        <f>AB6/$B$4</f>
        <v>0.5</v>
      </c>
      <c r="AD6" s="128">
        <f>AB6-T6</f>
        <v>1</v>
      </c>
      <c r="AE6" s="391" t="s">
        <v>38</v>
      </c>
      <c r="AF6" s="392"/>
      <c r="AG6" s="116">
        <f>COUNTIF('CLIENT LIST'!$AQ$2:$AQ$11,"X")</f>
        <v>1</v>
      </c>
      <c r="AH6" s="151" t="s">
        <v>157</v>
      </c>
      <c r="AI6" s="104">
        <f>COUNTBLANK('CLIENT LIST'!L2:L11)</f>
        <v>6</v>
      </c>
      <c r="AJ6" s="115"/>
      <c r="AK6" s="152" t="s">
        <v>72</v>
      </c>
      <c r="AL6" s="88">
        <f>COUNTIF('CLIENT LIST'!$P$2:$P$11,"FRIEND")</f>
        <v>1</v>
      </c>
      <c r="AM6" s="115">
        <f t="shared" si="4"/>
        <v>0.25</v>
      </c>
    </row>
    <row r="7" spans="1:39" ht="17.25" customHeight="1" thickBot="1" x14ac:dyDescent="0.25">
      <c r="A7" s="100" t="s">
        <v>158</v>
      </c>
      <c r="B7" s="51">
        <f>COUNTIF('CLIENT LIST'!R2:R11,"Non-Compliant")</f>
        <v>2</v>
      </c>
      <c r="C7" s="86">
        <f>B7/B4</f>
        <v>0.5</v>
      </c>
      <c r="D7" s="104" t="s">
        <v>79</v>
      </c>
      <c r="E7" s="100">
        <f>COUNTIF('CLIENT LIST'!O2:O11,"H.F. / Los Amigos")</f>
        <v>0</v>
      </c>
      <c r="F7" s="147"/>
      <c r="G7" s="147"/>
      <c r="H7" s="153"/>
      <c r="I7" s="88" t="s">
        <v>85</v>
      </c>
      <c r="J7" s="88">
        <f>COUNTIF('CLIENT LIST'!J2:J11,"Other")</f>
        <v>1</v>
      </c>
      <c r="K7" s="106">
        <f t="shared" si="1"/>
        <v>0.25</v>
      </c>
      <c r="L7" s="411" t="s">
        <v>159</v>
      </c>
      <c r="M7" s="412"/>
      <c r="N7" s="413"/>
      <c r="O7" s="414" t="s">
        <v>160</v>
      </c>
      <c r="P7" s="415"/>
      <c r="Q7" s="104">
        <f>COUNTIF('CLIENT LIST'!AA2:AA11,"&gt;=5.7")</f>
        <v>2</v>
      </c>
      <c r="R7" s="153">
        <f>Q7/T35</f>
        <v>0.5</v>
      </c>
      <c r="S7" s="154" t="s">
        <v>161</v>
      </c>
      <c r="T7" s="155">
        <f>COUNTIF('CLIENT LIST'!$Z$2:$Z$11,"&gt;=40")</f>
        <v>1</v>
      </c>
      <c r="U7" s="156">
        <f>T7/$B$4</f>
        <v>0.25</v>
      </c>
      <c r="V7" s="157">
        <f>COUNTIFS('CLIENT LIST'!$Z$2:$Z$11,"&gt;=40",'CLIENT LIST'!L2:L11,"Uninsured")</f>
        <v>0</v>
      </c>
      <c r="W7" s="158"/>
      <c r="X7" s="157">
        <f>COUNTIFS('CLIENT LIST'!$Z$2:$Z$11,"&gt;=40",'CLIENT LIST'!$L$2:$L$11,"WVHA")</f>
        <v>0</v>
      </c>
      <c r="Y7" s="137"/>
      <c r="Z7" s="416" t="s">
        <v>161</v>
      </c>
      <c r="AA7" s="417"/>
      <c r="AB7" s="159">
        <f>COUNTIFS('CLIENT LIST'!$AH$2:$AH$11,"&gt;40")</f>
        <v>0</v>
      </c>
      <c r="AC7" s="156">
        <f>AB7/$B$4</f>
        <v>0</v>
      </c>
      <c r="AD7" s="154">
        <f>AB7-T7</f>
        <v>-1</v>
      </c>
      <c r="AE7" s="391" t="s">
        <v>162</v>
      </c>
      <c r="AF7" s="392"/>
      <c r="AG7" s="116">
        <f>COUNTIF('CLIENT LIST'!$AR$2:$AR$11,"X")</f>
        <v>1</v>
      </c>
      <c r="AH7" s="87" t="s">
        <v>152</v>
      </c>
      <c r="AI7" s="104">
        <f>SUM(AI5:AI6)</f>
        <v>9</v>
      </c>
      <c r="AJ7" s="115"/>
      <c r="AK7" s="151" t="s">
        <v>85</v>
      </c>
      <c r="AL7" s="88">
        <f>COUNTIF('CLIENT LIST'!$P$2:$P$11,"OTHER")</f>
        <v>0</v>
      </c>
      <c r="AM7" s="115">
        <f t="shared" si="4"/>
        <v>0</v>
      </c>
    </row>
    <row r="8" spans="1:39" ht="15.75" customHeight="1" thickBot="1" x14ac:dyDescent="0.25">
      <c r="A8" s="87" t="s">
        <v>163</v>
      </c>
      <c r="B8" s="104">
        <f>SUM(B6:B7)</f>
        <v>4</v>
      </c>
      <c r="C8" s="153">
        <f>B8/B4</f>
        <v>1</v>
      </c>
      <c r="D8" s="104" t="s">
        <v>81</v>
      </c>
      <c r="E8" s="99">
        <f>COUNTIF('CLIENT LIST'!O2:O11,"H.F. / HRA / Los Amigos")</f>
        <v>0</v>
      </c>
      <c r="F8" s="147"/>
      <c r="G8" s="147"/>
      <c r="H8" s="160"/>
      <c r="I8" s="88" t="s">
        <v>163</v>
      </c>
      <c r="J8" s="88">
        <f>SUM(J2:J7)</f>
        <v>2</v>
      </c>
      <c r="K8" s="106">
        <f>J8/B4</f>
        <v>0.5</v>
      </c>
      <c r="L8" s="88" t="s">
        <v>164</v>
      </c>
      <c r="M8" s="161">
        <f>COUNTIF('CLIENT LIST'!$BD$2:$BD$11,"&lt;0")</f>
        <v>1</v>
      </c>
      <c r="N8" s="106">
        <f>M8/$B$6</f>
        <v>0.5</v>
      </c>
      <c r="O8" s="407" t="s">
        <v>165</v>
      </c>
      <c r="P8" s="408"/>
      <c r="Q8" s="408"/>
      <c r="R8" s="61"/>
      <c r="S8" s="162"/>
      <c r="T8" s="163">
        <f>SUM(T3:T7)</f>
        <v>4</v>
      </c>
      <c r="U8" s="147"/>
      <c r="V8" s="147"/>
      <c r="W8" s="147"/>
      <c r="X8" s="147"/>
      <c r="Y8" s="147"/>
      <c r="Z8" s="147"/>
      <c r="AA8" s="164"/>
      <c r="AB8" s="147">
        <f>SUM(AB3:AB7)</f>
        <v>4</v>
      </c>
      <c r="AC8" s="147"/>
      <c r="AD8" s="147"/>
      <c r="AE8" s="391" t="s">
        <v>166</v>
      </c>
      <c r="AF8" s="392"/>
      <c r="AG8" s="116">
        <f>COUNTIF('CLIENT LIST'!$AS$2:$AS$11,"X")</f>
        <v>1</v>
      </c>
      <c r="AH8" s="147"/>
      <c r="AI8" s="147"/>
      <c r="AJ8" s="147"/>
      <c r="AK8" s="92" t="s">
        <v>152</v>
      </c>
      <c r="AL8" s="88">
        <f>SUM(AL2:AL7)</f>
        <v>4</v>
      </c>
      <c r="AM8" s="115">
        <f t="shared" si="4"/>
        <v>1</v>
      </c>
    </row>
    <row r="9" spans="1:39" ht="15.75" customHeight="1" thickBot="1" x14ac:dyDescent="0.25">
      <c r="A9" s="98" t="s">
        <v>167</v>
      </c>
      <c r="B9" s="104">
        <f>COUNTIF('CLIENT LIST'!B2:B11,"&gt;2")</f>
        <v>0</v>
      </c>
      <c r="C9" s="164">
        <f>B9/B4</f>
        <v>0</v>
      </c>
      <c r="D9" s="115">
        <f>E9/B4</f>
        <v>1</v>
      </c>
      <c r="E9" s="100">
        <f>SUM(E2:E8)</f>
        <v>4</v>
      </c>
      <c r="F9" s="147"/>
      <c r="G9" s="147"/>
      <c r="H9" s="147"/>
      <c r="I9" s="88" t="s">
        <v>157</v>
      </c>
      <c r="J9" s="88">
        <f>B4-J8</f>
        <v>2</v>
      </c>
      <c r="K9" s="106">
        <f>J9/B4</f>
        <v>0.5</v>
      </c>
      <c r="L9" s="88" t="s">
        <v>168</v>
      </c>
      <c r="M9" s="428">
        <f>SUMIF('CLIENT LIST'!$BD$2:$BD$11,"&lt;0")</f>
        <v>-10</v>
      </c>
      <c r="N9" s="429"/>
      <c r="O9" s="382" t="s">
        <v>169</v>
      </c>
      <c r="P9" s="383"/>
      <c r="Q9" s="109">
        <f>COUNTIFS('CLIENT LIST'!U2:U11,"&gt;=200",'CLIENT LIST'!S2:S11,"&gt;=140")</f>
        <v>1</v>
      </c>
      <c r="R9" s="110">
        <f t="shared" ref="R9:R17" si="6">Q9/$B$4</f>
        <v>0.25</v>
      </c>
      <c r="S9" s="111" t="s">
        <v>170</v>
      </c>
      <c r="T9" s="105" t="s">
        <v>171</v>
      </c>
      <c r="U9" s="165" t="s">
        <v>172</v>
      </c>
      <c r="V9" s="113" t="s">
        <v>131</v>
      </c>
      <c r="W9" s="114"/>
      <c r="X9" s="115" t="s">
        <v>132</v>
      </c>
      <c r="Y9" s="84"/>
      <c r="Z9" s="409" t="s">
        <v>173</v>
      </c>
      <c r="AA9" s="410"/>
      <c r="AB9" s="430" t="s">
        <v>174</v>
      </c>
      <c r="AC9" s="147"/>
      <c r="AD9" s="147"/>
      <c r="AE9" s="391" t="s">
        <v>41</v>
      </c>
      <c r="AF9" s="392"/>
      <c r="AG9" s="116">
        <f>COUNTIF('CLIENT LIST'!$AT$2:$AT$11,"X")</f>
        <v>1</v>
      </c>
      <c r="AH9" s="147"/>
      <c r="AI9" s="147"/>
      <c r="AJ9" s="147"/>
      <c r="AK9" s="166" t="s">
        <v>157</v>
      </c>
      <c r="AL9" s="88">
        <f>COUNTBLANK('CLIENT LIST'!P2:P11)</f>
        <v>6</v>
      </c>
      <c r="AM9" s="115">
        <f>AL9/$AL$10</f>
        <v>0.42857142857142855</v>
      </c>
    </row>
    <row r="10" spans="1:39" ht="15.75" customHeight="1" thickBot="1" x14ac:dyDescent="0.25">
      <c r="A10" s="418" t="s">
        <v>175</v>
      </c>
      <c r="B10" s="419"/>
      <c r="C10" s="355"/>
      <c r="D10" s="420" t="s">
        <v>176</v>
      </c>
      <c r="E10" s="420" t="s">
        <v>177</v>
      </c>
      <c r="F10" s="147"/>
      <c r="G10" s="147"/>
      <c r="H10" s="147"/>
      <c r="I10" s="52"/>
      <c r="J10" s="88">
        <f>SUM(J8:J9)</f>
        <v>4</v>
      </c>
      <c r="K10" s="106"/>
      <c r="L10" s="88" t="s">
        <v>178</v>
      </c>
      <c r="M10" s="428">
        <f>AVERAGEIF('CLIENT LIST'!$BD$2:$BD$11,"&lt;0")</f>
        <v>-10</v>
      </c>
      <c r="N10" s="429"/>
      <c r="O10" s="382" t="s">
        <v>179</v>
      </c>
      <c r="P10" s="383"/>
      <c r="Q10" s="126">
        <f>COUNTIFS('CLIENT LIST'!W2:W11,"&gt;=140",'CLIENT LIST'!S2:S11,"&gt;=140")</f>
        <v>1</v>
      </c>
      <c r="R10" s="167">
        <f t="shared" si="6"/>
        <v>0.25</v>
      </c>
      <c r="S10" s="100" t="s">
        <v>180</v>
      </c>
      <c r="T10" s="104">
        <f>COUNTIF('CLIENT LIST'!S2:S11,"&lt;=119")</f>
        <v>1</v>
      </c>
      <c r="U10" s="104">
        <f>COUNTIF('CLIENT LIST'!T2:T11,"&lt;=79")</f>
        <v>1</v>
      </c>
      <c r="V10" s="432" t="s">
        <v>181</v>
      </c>
      <c r="W10" s="433"/>
      <c r="X10" s="433"/>
      <c r="Y10" s="434"/>
      <c r="Z10" s="168" t="s">
        <v>182</v>
      </c>
      <c r="AA10" s="359"/>
      <c r="AB10" s="431"/>
      <c r="AC10" s="160"/>
      <c r="AD10" s="147"/>
      <c r="AE10" s="391" t="s">
        <v>42</v>
      </c>
      <c r="AF10" s="392"/>
      <c r="AG10" s="116">
        <f>COUNTIF('CLIENT LIST'!$AU$2:$AU$11,"X")</f>
        <v>1</v>
      </c>
      <c r="AH10" s="147"/>
      <c r="AI10" s="147"/>
      <c r="AJ10" s="147"/>
      <c r="AK10" s="87" t="s">
        <v>152</v>
      </c>
      <c r="AL10" s="104">
        <f>SUM(AL2:AL9)</f>
        <v>14</v>
      </c>
      <c r="AM10" s="115"/>
    </row>
    <row r="11" spans="1:39" ht="16.5" customHeight="1" thickBot="1" x14ac:dyDescent="0.25">
      <c r="A11" s="169">
        <v>32102</v>
      </c>
      <c r="B11" s="100">
        <f>COUNTIF('CLIENT LIST'!$N$2:$N$11,"32102")</f>
        <v>0</v>
      </c>
      <c r="C11" s="115">
        <f>B11/$B$4</f>
        <v>0</v>
      </c>
      <c r="D11" s="421"/>
      <c r="E11" s="423"/>
      <c r="F11" s="147"/>
      <c r="G11" s="147"/>
      <c r="H11" s="147"/>
      <c r="I11" s="425" t="s">
        <v>8</v>
      </c>
      <c r="J11" s="426"/>
      <c r="K11" s="427"/>
      <c r="L11" s="411" t="s">
        <v>183</v>
      </c>
      <c r="M11" s="412"/>
      <c r="N11" s="413"/>
      <c r="O11" s="382" t="s">
        <v>184</v>
      </c>
      <c r="P11" s="383"/>
      <c r="Q11" s="126">
        <f>COUNTIFS('CLIENT LIST'!S2:S11,"&gt;=140",'CLIENT LIST'!Z2:Z11,"&gt;=25")</f>
        <v>2</v>
      </c>
      <c r="R11" s="167">
        <f t="shared" si="6"/>
        <v>0.5</v>
      </c>
      <c r="S11" s="170" t="s">
        <v>185</v>
      </c>
      <c r="T11" s="126">
        <f>+COUNTIFS('CLIENT LIST'!$S$2:$S$11,"&gt;=120",'CLIENT LIST'!$S$2:$S$11,"&lt;=139")</f>
        <v>1</v>
      </c>
      <c r="U11" s="126">
        <f>+COUNTIFS('CLIENT LIST'!$T$2:$T$11,"&gt;=80",'CLIENT LIST'!$T$2:$T$11,"&lt;=89")</f>
        <v>1</v>
      </c>
      <c r="V11" s="126">
        <f>+COUNTIFS('CLIENT LIST'!$S$2:$S$11,"&gt;=120",'CLIENT LIST'!$S$2:$S$11,"&lt;=139",'CLIENT LIST'!$L$2:$L$11,"Uninsured")</f>
        <v>0</v>
      </c>
      <c r="W11" s="143"/>
      <c r="X11" s="126">
        <f>+COUNTIFS('CLIENT LIST'!$S$2:$S$11,"&gt;=120",'CLIENT LIST'!$S$2:$S$11,"&lt;=139",'CLIENT LIST'!$L$2:$L$11,"WVHA")</f>
        <v>0</v>
      </c>
      <c r="Y11" s="143"/>
      <c r="Z11" s="171" t="s">
        <v>186</v>
      </c>
      <c r="AA11" s="109">
        <f>COUNTIFS('CLIENT LIST'!AE2:AE11,"no",'CLIENT LIST'!AF2:AF11,"&gt;=200")+COUNTIFS('CLIENT LIST'!AE2:AE11,"yes",'CLIENT LIST'!AF2:AF11,"&gt;=126")</f>
        <v>1</v>
      </c>
      <c r="AB11" s="172">
        <f>AA11-T20</f>
        <v>0</v>
      </c>
      <c r="AC11" s="173"/>
      <c r="AD11" s="147"/>
      <c r="AE11" s="391" t="s">
        <v>43</v>
      </c>
      <c r="AF11" s="392"/>
      <c r="AG11" s="116">
        <f>COUNTIF('CLIENT LIST'!$AV$2:$AV$11,"X")</f>
        <v>0</v>
      </c>
      <c r="AH11" s="147"/>
      <c r="AI11" s="147"/>
      <c r="AJ11" s="147"/>
      <c r="AK11" s="147"/>
      <c r="AL11" s="147"/>
      <c r="AM11" s="147"/>
    </row>
    <row r="12" spans="1:39" ht="17" thickBot="1" x14ac:dyDescent="0.25">
      <c r="A12" s="169">
        <v>32105</v>
      </c>
      <c r="B12" s="100">
        <f>COUNTIF('CLIENT LIST'!$N$2:$N$11,"32105")</f>
        <v>0</v>
      </c>
      <c r="C12" s="115">
        <f t="shared" ref="C12:C31" si="7">B12/$B$4</f>
        <v>0</v>
      </c>
      <c r="D12" s="422"/>
      <c r="E12" s="424"/>
      <c r="F12" s="147"/>
      <c r="G12" s="147"/>
      <c r="H12" s="147"/>
      <c r="I12" s="174" t="s">
        <v>66</v>
      </c>
      <c r="J12" s="175">
        <f>COUNTIF('CLIENT LIST'!$K$2:$K$11,'CLIENT LIST'!BH24)</f>
        <v>1</v>
      </c>
      <c r="K12" s="176">
        <f>J12/$B$4</f>
        <v>0.25</v>
      </c>
      <c r="L12" s="104" t="s">
        <v>187</v>
      </c>
      <c r="M12" s="62">
        <f>COUNTIF('CLIENT LIST'!$BF$2:$BF$11,"&lt;0")</f>
        <v>1</v>
      </c>
      <c r="N12" s="106">
        <f>M12/$B$6</f>
        <v>0.5</v>
      </c>
      <c r="O12" s="382" t="s">
        <v>188</v>
      </c>
      <c r="P12" s="383"/>
      <c r="Q12" s="126">
        <f>COUNTIFS('CLIENT LIST'!S2:S11,"&gt;=140",'CLIENT LIST'!W2:W11,"&gt;=140",'CLIENT LIST'!Z2:Z11,"&gt;=25")</f>
        <v>1</v>
      </c>
      <c r="R12" s="167">
        <f t="shared" si="6"/>
        <v>0.25</v>
      </c>
      <c r="S12" s="177" t="s">
        <v>189</v>
      </c>
      <c r="T12" s="126">
        <f>+COUNTIFS('CLIENT LIST'!$S$2:$S$11,"&gt;=140",'CLIENT LIST'!$S$2:$S$11,"&lt;=159")</f>
        <v>1</v>
      </c>
      <c r="U12" s="126">
        <f>+COUNTIFS('CLIENT LIST'!$T$2:$T$11,"&gt;=90",'CLIENT LIST'!$T$2:$T$11,"&lt;=99")</f>
        <v>1</v>
      </c>
      <c r="V12" s="126">
        <f>+COUNTIFS('CLIENT LIST'!$S$2:$S$11,"&gt;=140",'CLIENT LIST'!$S$2:$S$11,"&lt;=159",'CLIENT LIST'!L2:L11,"Uninsured")</f>
        <v>0</v>
      </c>
      <c r="W12" s="143"/>
      <c r="X12" s="126">
        <f>+COUNTIFS('CLIENT LIST'!$S$2:$S$11,"&gt;=140",'CLIENT LIST'!$S$2:$S$11,"&lt;=159",'CLIENT LIST'!$L$2:$L$11,"WVHA")</f>
        <v>0</v>
      </c>
      <c r="Y12" s="143"/>
      <c r="Z12" s="178" t="s">
        <v>190</v>
      </c>
      <c r="AA12" s="144">
        <f>COUNTIFS('CLIENT LIST'!$AE$2:$AE$11,"no",'CLIENT LIST'!$AF$2:$AF$11,"&gt;=140",'CLIENT LIST'!$AF$2:$AF$11,"&lt;=199")+COUNTIFS('CLIENT LIST'!$AE$2:$AE$11,"yes",'CLIENT LIST'!$AF$2:$AF$11,"&gt;=100",'CLIENT LIST'!$AF$2:$AF$11,"&lt;=125")</f>
        <v>1</v>
      </c>
      <c r="AB12" s="179">
        <f>AA12-T19</f>
        <v>-1</v>
      </c>
      <c r="AC12" s="173"/>
      <c r="AD12" s="147"/>
      <c r="AE12" s="391" t="s">
        <v>44</v>
      </c>
      <c r="AF12" s="392"/>
      <c r="AG12" s="116">
        <f>COUNTIF('CLIENT LIST'!$AW$2:$AW$11,"X")</f>
        <v>1</v>
      </c>
      <c r="AH12" s="147"/>
      <c r="AI12" s="147"/>
      <c r="AJ12" s="147"/>
      <c r="AK12" s="147"/>
      <c r="AL12" s="147"/>
      <c r="AM12" s="147"/>
    </row>
    <row r="13" spans="1:39" ht="17" thickBot="1" x14ac:dyDescent="0.25">
      <c r="A13" s="169">
        <v>32130</v>
      </c>
      <c r="B13" s="100">
        <f>COUNTIF('CLIENT LIST'!$N$2:$N$11,"32130")</f>
        <v>0</v>
      </c>
      <c r="C13" s="115">
        <f t="shared" si="7"/>
        <v>0</v>
      </c>
      <c r="D13" s="353">
        <f>COUNTIF('CLIENT LIST'!AK2:AK11,'CLIENT LIST'!BH54)</f>
        <v>3</v>
      </c>
      <c r="E13" s="104">
        <f>COUNTIF('CLIENT LIST'!AK2:AK11,'CLIENT LIST'!BH53)</f>
        <v>0</v>
      </c>
      <c r="F13" s="147"/>
      <c r="G13" s="147"/>
      <c r="H13" s="147"/>
      <c r="I13" s="180" t="s">
        <v>57</v>
      </c>
      <c r="J13" s="181">
        <f>COUNTIF('CLIENT LIST'!$K$2:$K$11,'CLIENT LIST'!BH25)</f>
        <v>1</v>
      </c>
      <c r="K13" s="182">
        <f>J13/$B$4</f>
        <v>0.25</v>
      </c>
      <c r="L13" s="104" t="s">
        <v>191</v>
      </c>
      <c r="M13" s="436">
        <f>SUMIF('CLIENT LIST'!$BF$2:$BF$11,"&lt;0")</f>
        <v>-5.4243827160493865</v>
      </c>
      <c r="N13" s="437"/>
      <c r="O13" s="438" t="s">
        <v>192</v>
      </c>
      <c r="P13" s="439"/>
      <c r="Q13" s="126">
        <f>COUNTIFS('CLIENT LIST'!U2:U11,"&gt;=200",'CLIENT LIST'!S2:S11,"&gt;=140",'CLIENT LIST'!Z2:Z11,"&gt;=25")</f>
        <v>1</v>
      </c>
      <c r="R13" s="167">
        <f t="shared" si="6"/>
        <v>0.25</v>
      </c>
      <c r="S13" s="183" t="s">
        <v>193</v>
      </c>
      <c r="T13" s="157">
        <f>+COUNTIF('CLIENT LIST'!$S$2:$S$11,"&gt;=160")</f>
        <v>1</v>
      </c>
      <c r="U13" s="157">
        <f>+COUNTIF('CLIENT LIST'!$T$2:$T$11,"&gt;=100")</f>
        <v>1</v>
      </c>
      <c r="V13" s="157">
        <f>+COUNTIFS('CLIENT LIST'!$S$2:$S$11,"&gt;=160",'CLIENT LIST'!$L$2:$L$11,"Uninsured")</f>
        <v>0</v>
      </c>
      <c r="W13" s="137"/>
      <c r="X13" s="157">
        <f>+COUNTIFS('CLIENT LIST'!$S$2:$S$11,"&gt;=160",'CLIENT LIST'!$L$2:$L$11,"WVHA")</f>
        <v>1</v>
      </c>
      <c r="Y13" s="137"/>
      <c r="Z13" s="178" t="s">
        <v>180</v>
      </c>
      <c r="AA13" s="144">
        <f>COUNTIFS('CLIENT LIST'!$AE$2:$AE$11,"no",'CLIENT LIST'!$AF$2:$AF$11,"&gt;=80",'CLIENT LIST'!$AF$2:$AF$11,"&lt;=139")+COUNTIFS('CLIENT LIST'!$AE$2:$AE$11,"yes",'CLIENT LIST'!$AF$2:$AF$11,"&gt;=80",'CLIENT LIST'!$AF$2:$AF$11,"&lt;=99")</f>
        <v>2</v>
      </c>
      <c r="AB13" s="184">
        <f>AA13-T18</f>
        <v>1</v>
      </c>
      <c r="AC13" s="173"/>
      <c r="AD13" s="147"/>
      <c r="AE13" s="391" t="s">
        <v>194</v>
      </c>
      <c r="AF13" s="392"/>
      <c r="AG13" s="116">
        <f>COUNTIF('CLIENT LIST'!$AX$2:$AX$11,"X")</f>
        <v>1</v>
      </c>
      <c r="AH13" s="147"/>
      <c r="AI13" s="147"/>
      <c r="AJ13" s="147"/>
      <c r="AK13" s="147"/>
      <c r="AL13" s="147"/>
      <c r="AM13" s="147"/>
    </row>
    <row r="14" spans="1:39" ht="16.5" customHeight="1" thickBot="1" x14ac:dyDescent="0.25">
      <c r="A14" s="169">
        <v>32180</v>
      </c>
      <c r="B14" s="100">
        <f>COUNTIF('CLIENT LIST'!$N$2:$N$11,"32180")</f>
        <v>0</v>
      </c>
      <c r="C14" s="115">
        <f t="shared" si="7"/>
        <v>0</v>
      </c>
      <c r="D14" s="185">
        <f>D13/$B$4</f>
        <v>0.75</v>
      </c>
      <c r="E14" s="186">
        <f t="shared" ref="E14" si="8">E13/$B$6</f>
        <v>0</v>
      </c>
      <c r="F14" s="147"/>
      <c r="G14" s="147"/>
      <c r="H14" s="447" t="s">
        <v>339</v>
      </c>
      <c r="I14" s="180" t="s">
        <v>88</v>
      </c>
      <c r="J14" s="187">
        <f>COUNTIF('CLIENT LIST'!$K$2:$K$11,'CLIENT LIST'!BH26)</f>
        <v>1</v>
      </c>
      <c r="K14" s="145">
        <f>J14/$B$4</f>
        <v>0.25</v>
      </c>
      <c r="L14" s="88" t="s">
        <v>178</v>
      </c>
      <c r="M14" s="436">
        <f>AVERAGEIF('CLIENT LIST'!$BF$2:$BF$11,"&lt;0")</f>
        <v>-5.4243827160493865</v>
      </c>
      <c r="N14" s="437"/>
      <c r="O14" s="382" t="s">
        <v>195</v>
      </c>
      <c r="P14" s="383"/>
      <c r="Q14" s="126">
        <f>COUNTIFS('CLIENT LIST'!W2:W11,"&gt;=140",'CLIENT LIST'!U2:U11,"&gt;=200")</f>
        <v>1</v>
      </c>
      <c r="R14" s="138">
        <f t="shared" si="6"/>
        <v>0.25</v>
      </c>
      <c r="S14" s="147"/>
      <c r="T14" s="147">
        <f>SUM(T10:T13)</f>
        <v>4</v>
      </c>
      <c r="U14" s="147"/>
      <c r="V14" s="147"/>
      <c r="W14" s="147"/>
      <c r="X14" s="147"/>
      <c r="Y14" s="147"/>
      <c r="Z14" s="188" t="s">
        <v>196</v>
      </c>
      <c r="AA14" s="157">
        <f>COUNTIFS('CLIENT LIST'!$AE$2:$AE$11,"no",'CLIENT LIST'!$AF$2:$AF$11,"&lt;80")+COUNTIFS('CLIENT LIST'!$AE$2:$AE$11,"yes",'CLIENT LIST'!$AF$2:$AF$11,"&lt;80")</f>
        <v>0</v>
      </c>
      <c r="AB14" s="189">
        <f>AA14-T17</f>
        <v>0</v>
      </c>
      <c r="AC14" s="160"/>
      <c r="AD14" s="147"/>
      <c r="AE14" s="443" t="s">
        <v>46</v>
      </c>
      <c r="AF14" s="444"/>
      <c r="AG14" s="116">
        <f>COUNTIF('CLIENT LIST'!$AY$2:$AY$11,"X")</f>
        <v>1</v>
      </c>
      <c r="AH14" s="147"/>
      <c r="AI14" s="147"/>
      <c r="AJ14" s="147"/>
      <c r="AK14" s="147"/>
      <c r="AL14" s="147"/>
      <c r="AM14" s="147"/>
    </row>
    <row r="15" spans="1:39" ht="16.5" customHeight="1" thickBot="1" x14ac:dyDescent="0.25">
      <c r="A15" s="169">
        <v>32190</v>
      </c>
      <c r="B15" s="100">
        <f>COUNTIF('CLIENT LIST'!$N$2:$N$11,"32190")</f>
        <v>0</v>
      </c>
      <c r="C15" s="115">
        <f t="shared" si="7"/>
        <v>0</v>
      </c>
      <c r="D15" s="418" t="s">
        <v>197</v>
      </c>
      <c r="E15" s="435"/>
      <c r="F15" s="419"/>
      <c r="G15" s="160" t="s">
        <v>198</v>
      </c>
      <c r="H15" s="447"/>
      <c r="I15" s="190" t="s">
        <v>85</v>
      </c>
      <c r="J15" s="191">
        <f>COUNTIF('CLIENT LIST'!$K$2:$K$11,'CLIENT LIST'!BH27)</f>
        <v>1</v>
      </c>
      <c r="K15" s="156">
        <f>J15/$B$4</f>
        <v>0.25</v>
      </c>
      <c r="L15" s="440" t="s">
        <v>199</v>
      </c>
      <c r="M15" s="441"/>
      <c r="N15" s="442"/>
      <c r="O15" s="382" t="s">
        <v>200</v>
      </c>
      <c r="P15" s="383"/>
      <c r="Q15" s="126">
        <f>COUNTIFS('CLIENT LIST'!U2:U11,"&gt;=200",'CLIENT LIST'!Z2:Z11,"&gt;=25")</f>
        <v>1</v>
      </c>
      <c r="R15" s="138">
        <f>Q15/$B$4</f>
        <v>0.25</v>
      </c>
      <c r="S15" s="445" t="s">
        <v>201</v>
      </c>
      <c r="T15" s="446"/>
      <c r="U15" s="192"/>
      <c r="V15" s="147"/>
      <c r="W15" s="147"/>
      <c r="X15" s="147"/>
      <c r="Y15" s="147"/>
      <c r="Z15" s="46">
        <f>COUNTIF('CLIENT LIST'!AF2:AF11,"&gt;0")</f>
        <v>4</v>
      </c>
      <c r="AA15" s="160">
        <f>SUM(AA11:AA14)</f>
        <v>4</v>
      </c>
      <c r="AB15" s="193"/>
      <c r="AC15" s="194"/>
      <c r="AD15" s="147"/>
      <c r="AE15" s="147"/>
      <c r="AF15" s="147"/>
      <c r="AG15" s="147"/>
      <c r="AH15" s="147"/>
      <c r="AI15" s="147"/>
      <c r="AJ15" s="147"/>
      <c r="AK15" s="147"/>
      <c r="AL15" s="147"/>
      <c r="AM15" s="147"/>
    </row>
    <row r="16" spans="1:39" ht="16.5" customHeight="1" thickBot="1" x14ac:dyDescent="0.25">
      <c r="A16" s="169">
        <v>32706</v>
      </c>
      <c r="B16" s="100">
        <f>COUNTIF('CLIENT LIST'!$N$2:$N$11,"32706")</f>
        <v>0</v>
      </c>
      <c r="C16" s="115">
        <f t="shared" si="7"/>
        <v>0</v>
      </c>
      <c r="D16" s="195" t="s">
        <v>20</v>
      </c>
      <c r="E16" s="170">
        <f>COUNTA('CLIENT LIST'!W2:W11)</f>
        <v>4</v>
      </c>
      <c r="F16" s="196">
        <f>E16/$B$4</f>
        <v>1</v>
      </c>
      <c r="G16" s="147">
        <f>COUNTBLANK('CLIENT LIST'!W2:W11)</f>
        <v>6</v>
      </c>
      <c r="H16" s="147">
        <f t="shared" ref="H16:H21" si="9">E16+G16</f>
        <v>10</v>
      </c>
      <c r="I16" s="89" t="s">
        <v>163</v>
      </c>
      <c r="J16" s="197">
        <f>SUM(J12:J15)</f>
        <v>4</v>
      </c>
      <c r="K16" s="198">
        <f>J16/B4</f>
        <v>1</v>
      </c>
      <c r="L16" s="88" t="s">
        <v>202</v>
      </c>
      <c r="M16" s="161">
        <f>COUNTIF('CLIENT LIST'!$BD$2:$BD$11,"&gt;0")</f>
        <v>1</v>
      </c>
      <c r="N16" s="106">
        <f t="shared" ref="N16" si="10">M16/$B$6</f>
        <v>0.5</v>
      </c>
      <c r="O16" s="382" t="s">
        <v>203</v>
      </c>
      <c r="P16" s="383"/>
      <c r="Q16" s="126">
        <f>COUNTIFS('CLIENT LIST'!W2:W11,"&gt;=140",'CLIENT LIST'!Z2:Z11,"&gt;=25")</f>
        <v>2</v>
      </c>
      <c r="R16" s="138">
        <f t="shared" si="6"/>
        <v>0.5</v>
      </c>
      <c r="S16" s="354" t="s">
        <v>204</v>
      </c>
      <c r="T16" s="199"/>
      <c r="U16" s="200"/>
      <c r="V16" s="201" t="s">
        <v>131</v>
      </c>
      <c r="W16" s="202"/>
      <c r="X16" s="176" t="s">
        <v>132</v>
      </c>
      <c r="Y16" s="84"/>
      <c r="Z16" s="409" t="s">
        <v>173</v>
      </c>
      <c r="AA16" s="410"/>
      <c r="AB16" s="147"/>
      <c r="AC16" s="147"/>
      <c r="AD16" s="147"/>
      <c r="AE16" s="147"/>
      <c r="AG16" s="147"/>
      <c r="AH16" s="147"/>
      <c r="AI16" s="147"/>
      <c r="AJ16" s="147"/>
      <c r="AK16" s="147"/>
      <c r="AL16" s="147"/>
      <c r="AM16" s="147"/>
    </row>
    <row r="17" spans="1:32" ht="17" thickBot="1" x14ac:dyDescent="0.25">
      <c r="A17" s="169">
        <v>32722</v>
      </c>
      <c r="B17" s="100">
        <f>COUNTIF('CLIENT LIST'!$N$2:$N$11,"32722")</f>
        <v>0</v>
      </c>
      <c r="C17" s="115">
        <f t="shared" si="7"/>
        <v>0</v>
      </c>
      <c r="D17" s="203" t="s">
        <v>205</v>
      </c>
      <c r="E17" s="204">
        <f>COUNTA('CLIENT LIST'!U2:U11)</f>
        <v>4</v>
      </c>
      <c r="F17" s="196">
        <f t="shared" ref="F17:F21" si="11">E17/$B$4</f>
        <v>1</v>
      </c>
      <c r="G17" s="147">
        <f>COUNTBLANK('CLIENT LIST'!U2:U11)</f>
        <v>6</v>
      </c>
      <c r="H17" s="147">
        <f t="shared" si="9"/>
        <v>10</v>
      </c>
      <c r="I17" s="191" t="s">
        <v>157</v>
      </c>
      <c r="J17" s="191">
        <f>COUNTBLANK('CLIENT LIST'!K2:K11)</f>
        <v>6</v>
      </c>
      <c r="K17" s="145"/>
      <c r="L17" s="88" t="s">
        <v>168</v>
      </c>
      <c r="M17" s="428">
        <f>SUMIF('CLIENT LIST'!$BD$2:$BD$11,"&gt;0")</f>
        <v>6</v>
      </c>
      <c r="N17" s="429"/>
      <c r="O17" s="456" t="s">
        <v>206</v>
      </c>
      <c r="P17" s="457"/>
      <c r="Q17" s="159">
        <f>COUNTIFS('CLIENT LIST'!U2:U11,"&gt;=200",'CLIENT LIST'!S2:S11,"&gt;=140",'CLIENT LIST'!W2:W11,"&gt;=140",'CLIENT LIST'!Z2:Z11,"&gt;=25")</f>
        <v>1</v>
      </c>
      <c r="R17" s="156">
        <f t="shared" si="6"/>
        <v>0.25</v>
      </c>
      <c r="S17" s="205" t="s">
        <v>196</v>
      </c>
      <c r="T17" s="109">
        <f>COUNTIFS('CLIENT LIST'!$V$2:$V$11,"no",'CLIENT LIST'!$W$2:$W$11,"&lt;80")+COUNTIFS('CLIENT LIST'!$V$2:$V$11,"yes",'CLIENT LIST'!$W$2:$W$11,"&lt;80")</f>
        <v>0</v>
      </c>
      <c r="U17" s="110">
        <f>T17/$T$21</f>
        <v>0</v>
      </c>
      <c r="V17" s="206"/>
      <c r="W17" s="206"/>
      <c r="X17" s="206"/>
      <c r="Y17" s="206"/>
      <c r="Z17" s="458" t="s">
        <v>207</v>
      </c>
      <c r="AA17" s="459"/>
      <c r="AB17" s="105">
        <f>SUM(AB18,AB19,AB20,AB21)</f>
        <v>1</v>
      </c>
      <c r="AC17" s="104" t="s">
        <v>133</v>
      </c>
      <c r="AD17" s="147"/>
      <c r="AE17" s="147"/>
    </row>
    <row r="18" spans="1:32" ht="17" thickBot="1" x14ac:dyDescent="0.25">
      <c r="A18" s="169">
        <v>32720</v>
      </c>
      <c r="B18" s="100">
        <f>COUNTIF('CLIENT LIST'!$N$2:$N$11,"32720")</f>
        <v>1</v>
      </c>
      <c r="C18" s="115">
        <f t="shared" si="7"/>
        <v>0.25</v>
      </c>
      <c r="D18" s="203" t="s">
        <v>208</v>
      </c>
      <c r="E18" s="177">
        <f>COUNTA('CLIENT LIST'!S2:S11)</f>
        <v>4</v>
      </c>
      <c r="F18" s="196">
        <f t="shared" si="11"/>
        <v>1</v>
      </c>
      <c r="G18" s="147">
        <f>COUNTBLANK('CLIENT LIST'!S2:S11)</f>
        <v>6</v>
      </c>
      <c r="H18" s="147">
        <f t="shared" si="9"/>
        <v>10</v>
      </c>
      <c r="I18" s="87" t="s">
        <v>152</v>
      </c>
      <c r="J18" s="104">
        <f>SUM(J16:J17)</f>
        <v>10</v>
      </c>
      <c r="K18" s="106"/>
      <c r="L18" s="88" t="s">
        <v>178</v>
      </c>
      <c r="M18" s="428">
        <f>AVERAGEIF('CLIENT LIST'!$BD$2:$BD$11,"&gt;0")</f>
        <v>6</v>
      </c>
      <c r="N18" s="429"/>
      <c r="O18" s="147"/>
      <c r="P18" s="147"/>
      <c r="Q18" s="147"/>
      <c r="R18" s="147"/>
      <c r="S18" s="207" t="s">
        <v>180</v>
      </c>
      <c r="T18" s="157">
        <f>COUNTIFS('CLIENT LIST'!$V$2:$V$11,"no",'CLIENT LIST'!$W$2:$W$11,"&gt;=80",'CLIENT LIST'!$W$2:$W$11,"&lt;=139")+COUNTIFS('CLIENT LIST'!$V$2:$V$11,"yes",'CLIENT LIST'!$W$2:$W$11,"&gt;=80",'CLIENT LIST'!$W$2:$W$11,"&lt;=99")</f>
        <v>1</v>
      </c>
      <c r="U18" s="134">
        <f>T18/$T$21</f>
        <v>0.25</v>
      </c>
      <c r="V18" s="208"/>
      <c r="W18" s="208"/>
      <c r="X18" s="208"/>
      <c r="Y18" s="208"/>
      <c r="Z18" s="120" t="s">
        <v>114</v>
      </c>
      <c r="AA18" s="209">
        <f>COUNTIF('CLIENT LIST'!AD2:AD11,"HIGH")</f>
        <v>0</v>
      </c>
      <c r="AB18" s="122">
        <f>AA18/$B$4</f>
        <v>0</v>
      </c>
      <c r="AC18" s="210">
        <f>AA18-T24</f>
        <v>0</v>
      </c>
      <c r="AD18" s="147"/>
      <c r="AE18" s="147"/>
    </row>
    <row r="19" spans="1:32" ht="17" thickBot="1" x14ac:dyDescent="0.25">
      <c r="A19" s="169">
        <v>32721</v>
      </c>
      <c r="B19" s="100">
        <f>COUNTIF('CLIENT LIST'!$N$2:$N$11,"32721")</f>
        <v>0</v>
      </c>
      <c r="C19" s="115">
        <f t="shared" si="7"/>
        <v>0</v>
      </c>
      <c r="D19" s="203" t="s">
        <v>209</v>
      </c>
      <c r="E19" s="177">
        <f>COUNTA('CLIENT LIST'!T2:T11)</f>
        <v>4</v>
      </c>
      <c r="F19" s="196">
        <f t="shared" si="11"/>
        <v>1</v>
      </c>
      <c r="G19" s="147">
        <f>COUNTBLANK('CLIENT LIST'!T2:T11)</f>
        <v>6</v>
      </c>
      <c r="H19" s="147">
        <f t="shared" si="9"/>
        <v>10</v>
      </c>
      <c r="I19" s="147"/>
      <c r="J19" s="147"/>
      <c r="K19" s="147"/>
      <c r="L19" s="147"/>
      <c r="M19" s="147"/>
      <c r="N19" s="147"/>
      <c r="O19" s="147"/>
      <c r="P19" s="147"/>
      <c r="Q19" s="147"/>
      <c r="R19" s="147"/>
      <c r="S19" s="211" t="s">
        <v>190</v>
      </c>
      <c r="T19" s="126">
        <f>COUNTIFS('CLIENT LIST'!$V$2:$V$11,"no",'CLIENT LIST'!$W$2:$W$11,"&gt;=140",'CLIENT LIST'!$W$2:$W$11,"&lt;=199")+COUNTIFS('CLIENT LIST'!$V$2:$V$11,"yes",'CLIENT LIST'!$W$2:$W$11,"&gt;=100",'CLIENT LIST'!$W$2:$W$11,"&lt;=125")</f>
        <v>2</v>
      </c>
      <c r="U19" s="138">
        <f>T19/$T$21</f>
        <v>0.5</v>
      </c>
      <c r="V19" s="126">
        <f>COUNTIFS('CLIENT LIST'!$V$2:$V$11,"no",'CLIENT LIST'!$W$2:$W$11,"&gt;=140",'CLIENT LIST'!$W$2:$W$11,"&lt;=199",'CLIENT LIST'!L2:L11,"uninsured")+COUNTIFS('CLIENT LIST'!$V$2:$V$11,"yes",'CLIENT LIST'!$W$2:$W$11,"&gt;=100",'CLIENT LIST'!$W$2:$W$11,"&lt;=125",'CLIENT LIST'!L2:L11,"uninsured")</f>
        <v>0</v>
      </c>
      <c r="W19" s="143"/>
      <c r="X19" s="126">
        <f>COUNTIFS('CLIENT LIST'!$V$2:$V$11,"no",'CLIENT LIST'!$W$2:$W$11,"&gt;=140",'CLIENT LIST'!$W$2:$W$11,"&lt;=199",'CLIENT LIST'!$L$2:$L$11,"WVHA")+COUNTIFS('CLIENT LIST'!$V$2:$V$11,"yes",'CLIENT LIST'!$W$2:$W$11,"&gt;=100",'CLIENT LIST'!$W$2:$W$11,"&lt;=125",'CLIENT LIST'!L2:L11,"WVHA")</f>
        <v>1</v>
      </c>
      <c r="Y19" s="143"/>
      <c r="Z19" s="212" t="s">
        <v>210</v>
      </c>
      <c r="AA19" s="356">
        <f>COUNTIFS('CLIENT LIST'!AD2:AD11,"&gt;=200",'CLIENT LIST'!AD2:AD11,"&lt;=299")</f>
        <v>1</v>
      </c>
      <c r="AB19" s="145">
        <f>AA19/$B$4</f>
        <v>0.25</v>
      </c>
      <c r="AC19" s="210">
        <f>AA19-T25</f>
        <v>0</v>
      </c>
      <c r="AD19" s="147"/>
      <c r="AE19" s="147"/>
    </row>
    <row r="20" spans="1:32" ht="18" thickBot="1" x14ac:dyDescent="0.3">
      <c r="A20" s="169">
        <v>32723</v>
      </c>
      <c r="B20" s="100">
        <f>COUNTIF('CLIENT LIST'!$N$2:$N$11,"32723")</f>
        <v>0</v>
      </c>
      <c r="C20" s="115">
        <f t="shared" si="7"/>
        <v>0</v>
      </c>
      <c r="D20" s="203" t="s">
        <v>130</v>
      </c>
      <c r="E20" s="177">
        <f>COUNTIF('CLIENT LIST'!Z2:Z11,"&gt;0")</f>
        <v>4</v>
      </c>
      <c r="F20" s="196">
        <f t="shared" si="11"/>
        <v>1</v>
      </c>
      <c r="G20" s="147">
        <f>COUNTIF('CLIENT LIST'!Z2:Z11,"=0")</f>
        <v>6</v>
      </c>
      <c r="H20" s="147">
        <f t="shared" si="9"/>
        <v>10</v>
      </c>
      <c r="I20" s="147"/>
      <c r="J20" s="147"/>
      <c r="K20" s="147"/>
      <c r="L20" s="147"/>
      <c r="M20" s="147"/>
      <c r="N20" s="147"/>
      <c r="O20" s="147"/>
      <c r="P20" s="147"/>
      <c r="Q20" s="44"/>
      <c r="R20" s="147"/>
      <c r="S20" s="213" t="s">
        <v>186</v>
      </c>
      <c r="T20" s="157">
        <f>COUNTIFS('CLIENT LIST'!$V$2:$V$11,"no",'CLIENT LIST'!$W$2:$W$11,"&gt;=200")+COUNTIFS('CLIENT LIST'!$V$2:$V$11,"yes",'CLIENT LIST'!$W$2:$W$11,"&gt;=126")</f>
        <v>1</v>
      </c>
      <c r="U20" s="134">
        <f>T20/$T$21</f>
        <v>0.25</v>
      </c>
      <c r="V20" s="157">
        <f>COUNTIFS('CLIENT LIST'!$V$2:$V$11,"no",'CLIENT LIST'!$W$2:$W$11,"&gt;=200",'CLIENT LIST'!L2:L11,"uninsured")+COUNTIFS('CLIENT LIST'!$V$2:$V$11,"yes",'CLIENT LIST'!$W$2:$W$11,"&gt;=126",'CLIENT LIST'!L2:L11,"UNINSURED")</f>
        <v>0</v>
      </c>
      <c r="W20" s="137"/>
      <c r="X20" s="157">
        <f>COUNTIFS('CLIENT LIST'!$V$2:$V$11,"no",'CLIENT LIST'!$W$2:$W$11,"&gt;=200",'CLIENT LIST'!$L$2:$L$11,"WVHA")+COUNTIFS('CLIENT LIST'!$V$2:$V$11,"yes",'CLIENT LIST'!$W$2:$W$11,"&gt;=126",'CLIENT LIST'!L2:L11,"WVHA")</f>
        <v>0</v>
      </c>
      <c r="Y20" s="137"/>
      <c r="Z20" s="212" t="s">
        <v>211</v>
      </c>
      <c r="AA20" s="356">
        <f>COUNTIFS('CLIENT LIST'!AD2:AD11,"&gt;=150",'CLIENT LIST'!AD2:AD11,"&lt;=199")</f>
        <v>2</v>
      </c>
      <c r="AB20" s="145">
        <f>AA20/$B$4</f>
        <v>0.5</v>
      </c>
      <c r="AC20" s="210">
        <f>AA20-T26</f>
        <v>0</v>
      </c>
      <c r="AD20" s="147"/>
      <c r="AE20" s="147"/>
      <c r="AF20" s="147"/>
    </row>
    <row r="21" spans="1:32" ht="18" thickBot="1" x14ac:dyDescent="0.3">
      <c r="A21" s="169">
        <v>32724</v>
      </c>
      <c r="B21" s="100">
        <f>COUNTIF('CLIENT LIST'!$N$2:$N$11,"32724")</f>
        <v>1</v>
      </c>
      <c r="C21" s="115">
        <f t="shared" si="7"/>
        <v>0.25</v>
      </c>
      <c r="D21" s="214" t="s">
        <v>24</v>
      </c>
      <c r="E21" s="183">
        <f>COUNTA('CLIENT LIST'!AA2:AA11)</f>
        <v>4</v>
      </c>
      <c r="F21" s="196">
        <f t="shared" si="11"/>
        <v>1</v>
      </c>
      <c r="G21" s="147">
        <f>COUNTBLANK('CLIENT LIST'!AA2:AA11)</f>
        <v>6</v>
      </c>
      <c r="H21" s="147">
        <f t="shared" si="9"/>
        <v>10</v>
      </c>
      <c r="I21" s="147"/>
      <c r="J21" s="147"/>
      <c r="K21" s="147"/>
      <c r="L21" s="147"/>
      <c r="M21" s="147"/>
      <c r="N21" s="147"/>
      <c r="O21" s="147"/>
      <c r="P21" s="147"/>
      <c r="Q21" s="147"/>
      <c r="R21" s="147"/>
      <c r="S21" s="44">
        <f>COUNTIF('CLIENT LIST'!W2:W11,"&gt;0")</f>
        <v>4</v>
      </c>
      <c r="T21" s="160">
        <f>SUM(T17:T20)</f>
        <v>4</v>
      </c>
      <c r="U21" s="153">
        <f>SUM(U20:U20)</f>
        <v>0.25</v>
      </c>
      <c r="V21" s="215"/>
      <c r="W21" s="215"/>
      <c r="X21" s="215"/>
      <c r="Y21" s="215"/>
      <c r="Z21" s="216" t="s">
        <v>61</v>
      </c>
      <c r="AA21" s="357">
        <f>COUNTIF('CLIENT LIST'!AD2:AD11,"LOW")</f>
        <v>1</v>
      </c>
      <c r="AB21" s="156">
        <f>AA21/$B$4</f>
        <v>0.25</v>
      </c>
      <c r="AC21" s="210">
        <f>AA21-T27</f>
        <v>0</v>
      </c>
      <c r="AD21" s="147"/>
      <c r="AE21" s="147"/>
      <c r="AF21" s="147"/>
    </row>
    <row r="22" spans="1:32" ht="17" thickBot="1" x14ac:dyDescent="0.25">
      <c r="A22" s="169">
        <v>32713</v>
      </c>
      <c r="B22" s="100">
        <f>COUNTIF('CLIENT LIST'!$N$2:$N$11,"32713")</f>
        <v>0</v>
      </c>
      <c r="C22" s="115">
        <f t="shared" si="7"/>
        <v>0</v>
      </c>
      <c r="D22" s="147"/>
      <c r="E22" s="147"/>
      <c r="F22" s="147"/>
      <c r="G22" s="147"/>
      <c r="H22" s="147"/>
      <c r="I22" s="147"/>
      <c r="J22" s="147"/>
      <c r="K22" s="147"/>
      <c r="L22" s="147"/>
      <c r="M22" s="147"/>
      <c r="N22" s="147"/>
      <c r="O22" s="147"/>
      <c r="P22" s="147"/>
      <c r="Q22" s="147"/>
      <c r="R22" s="147"/>
      <c r="S22" s="409" t="s">
        <v>201</v>
      </c>
      <c r="T22" s="410"/>
      <c r="U22" s="147"/>
      <c r="V22" s="147"/>
      <c r="W22" s="147"/>
      <c r="X22" s="147"/>
      <c r="Y22" s="147"/>
      <c r="Z22" s="147"/>
      <c r="AA22" s="147">
        <f>SUM(AA18:AA21)</f>
        <v>4</v>
      </c>
      <c r="AB22" s="147"/>
      <c r="AC22" s="147"/>
      <c r="AD22" s="147"/>
      <c r="AE22" s="147"/>
      <c r="AF22" s="147"/>
    </row>
    <row r="23" spans="1:32" ht="17" thickBot="1" x14ac:dyDescent="0.25">
      <c r="A23" s="169">
        <v>32764</v>
      </c>
      <c r="B23" s="100">
        <f>COUNTIF('CLIENT LIST'!$N$2:$N$11,"32764")</f>
        <v>0</v>
      </c>
      <c r="C23" s="115">
        <f t="shared" si="7"/>
        <v>0</v>
      </c>
      <c r="D23" s="171" t="s">
        <v>212</v>
      </c>
      <c r="E23" s="217">
        <f>COUNTIF('CLIENT LIST'!B2:B11,"&gt;=1")</f>
        <v>2</v>
      </c>
      <c r="F23" s="173"/>
      <c r="G23" s="147"/>
      <c r="H23" s="147"/>
      <c r="I23" s="147"/>
      <c r="J23" s="147"/>
      <c r="K23" s="147"/>
      <c r="L23" s="147"/>
      <c r="M23" s="147"/>
      <c r="N23" s="147"/>
      <c r="O23" s="147"/>
      <c r="P23" s="147"/>
      <c r="Q23" s="147"/>
      <c r="R23" s="147"/>
      <c r="S23" s="449" t="s">
        <v>207</v>
      </c>
      <c r="T23" s="450"/>
      <c r="U23" s="105"/>
      <c r="V23" s="113" t="s">
        <v>131</v>
      </c>
      <c r="W23" s="114"/>
      <c r="X23" s="113" t="s">
        <v>132</v>
      </c>
      <c r="Y23" s="83"/>
      <c r="Z23" s="147"/>
      <c r="AA23" s="147"/>
      <c r="AB23" s="147"/>
      <c r="AC23" s="147"/>
      <c r="AD23" s="147"/>
      <c r="AE23" s="147"/>
      <c r="AF23" s="147"/>
    </row>
    <row r="24" spans="1:32" ht="17" thickBot="1" x14ac:dyDescent="0.25">
      <c r="A24" s="169">
        <v>32725</v>
      </c>
      <c r="B24" s="100">
        <f>COUNTIF('CLIENT LIST'!$N$2:$N$11,"32725")</f>
        <v>1</v>
      </c>
      <c r="C24" s="115">
        <f t="shared" si="7"/>
        <v>0.25</v>
      </c>
      <c r="D24" s="177" t="s">
        <v>213</v>
      </c>
      <c r="E24" s="218">
        <f>COUNTIF('CLIENT LIST'!C2:C11,"&gt;=1")</f>
        <v>2</v>
      </c>
      <c r="F24" s="147"/>
      <c r="G24" s="147"/>
      <c r="H24" s="147"/>
      <c r="I24" s="147"/>
      <c r="J24" s="147"/>
      <c r="K24" s="147"/>
      <c r="L24" s="147"/>
      <c r="M24" s="147"/>
      <c r="N24" s="147"/>
      <c r="O24" s="147"/>
      <c r="P24" s="147"/>
      <c r="Q24" s="147"/>
      <c r="R24" s="147"/>
      <c r="S24" s="120" t="s">
        <v>114</v>
      </c>
      <c r="T24" s="209">
        <f>COUNTIF('CLIENT LIST'!U2:U11,"HIGH")</f>
        <v>0</v>
      </c>
      <c r="U24" s="127">
        <f>T24/$B$4</f>
        <v>0</v>
      </c>
      <c r="V24" s="219">
        <f>COUNTIFS('CLIENT LIST'!U2:U11,"HIGH",'CLIENT LIST'!L2:L11,"uninsured")</f>
        <v>0</v>
      </c>
      <c r="W24" s="142"/>
      <c r="X24" s="360">
        <f>COUNTIFS('CLIENT LIST'!$U$2:$U$11,"HIGH",'CLIENT LIST'!$L$2:$L$11,"WVHA")</f>
        <v>0</v>
      </c>
      <c r="Y24" s="125"/>
      <c r="Z24" s="147"/>
      <c r="AA24" s="147"/>
      <c r="AB24" s="147"/>
      <c r="AC24" s="147"/>
      <c r="AD24" s="147"/>
      <c r="AE24" s="147"/>
      <c r="AF24" s="147"/>
    </row>
    <row r="25" spans="1:32" ht="17" thickBot="1" x14ac:dyDescent="0.25">
      <c r="A25" s="169">
        <v>32738</v>
      </c>
      <c r="B25" s="100">
        <f>COUNTIF('CLIENT LIST'!$N$2:$N$11,"32738")</f>
        <v>1</v>
      </c>
      <c r="C25" s="115">
        <f t="shared" si="7"/>
        <v>0.25</v>
      </c>
      <c r="D25" s="183" t="s">
        <v>214</v>
      </c>
      <c r="E25" s="223">
        <f>COUNTIF('CLIENT LIST'!D1:D11,"&gt;=1")</f>
        <v>2</v>
      </c>
      <c r="F25" s="147"/>
      <c r="G25" s="147"/>
      <c r="H25" s="147"/>
      <c r="I25" s="147"/>
      <c r="J25" s="147"/>
      <c r="K25" s="147"/>
      <c r="L25" s="147"/>
      <c r="M25" s="147"/>
      <c r="N25" s="147"/>
      <c r="O25" s="147"/>
      <c r="P25" s="147"/>
      <c r="Q25" s="147"/>
      <c r="R25" s="147"/>
      <c r="S25" s="212" t="s">
        <v>210</v>
      </c>
      <c r="T25" s="356">
        <f>COUNTIFS('CLIENT LIST'!U2:U11,"&gt;=200",'CLIENT LIST'!U2:U11,"&lt;=300")</f>
        <v>1</v>
      </c>
      <c r="U25" s="145">
        <f>T25/$B$4</f>
        <v>0.25</v>
      </c>
      <c r="V25" s="220">
        <f>COUNTIFS('CLIENT LIST'!U2:U11,"&gt;=200",'CLIENT LIST'!U2:U11,"&lt;=300",'CLIENT LIST'!L2:L11,"uninsured")</f>
        <v>0</v>
      </c>
      <c r="W25" s="221"/>
      <c r="X25" s="220">
        <f>COUNTIFS('CLIENT LIST'!$U$2:$U$11,"&gt;=200",'CLIENT LIST'!$U$2:$U$11,"&lt;=300",'CLIENT LIST'!$L$2:$L$11,"WVHA")</f>
        <v>0</v>
      </c>
      <c r="Y25" s="222"/>
      <c r="Z25" s="147"/>
      <c r="AA25" s="147"/>
      <c r="AB25" s="147"/>
      <c r="AC25" s="147"/>
      <c r="AD25" s="147"/>
      <c r="AE25" s="147"/>
      <c r="AF25" s="147"/>
    </row>
    <row r="26" spans="1:32" ht="17" thickBot="1" x14ac:dyDescent="0.25">
      <c r="A26" s="169">
        <v>32739</v>
      </c>
      <c r="B26" s="100">
        <f>COUNTIF('CLIENT LIST'!$N$2:$N$11,"32739")</f>
        <v>0</v>
      </c>
      <c r="C26" s="115">
        <f t="shared" si="7"/>
        <v>0</v>
      </c>
      <c r="D26" s="147"/>
      <c r="E26" s="147"/>
      <c r="F26" s="147"/>
      <c r="G26" s="147"/>
      <c r="H26" s="147"/>
      <c r="I26" s="147"/>
      <c r="J26" s="147"/>
      <c r="K26" s="147"/>
      <c r="L26" s="147"/>
      <c r="M26" s="147"/>
      <c r="N26" s="147"/>
      <c r="O26" s="147"/>
      <c r="P26" s="147"/>
      <c r="Q26" s="147"/>
      <c r="R26" s="147"/>
      <c r="S26" s="212" t="s">
        <v>211</v>
      </c>
      <c r="T26" s="356">
        <f>COUNTIFS('CLIENT LIST'!U2:U11,"&gt;=150",'CLIENT LIST'!U2:U11,"&lt;=199")</f>
        <v>2</v>
      </c>
      <c r="U26" s="145">
        <f>T26/$B$4</f>
        <v>0.5</v>
      </c>
      <c r="V26" s="224"/>
      <c r="W26" s="224"/>
      <c r="X26" s="224"/>
      <c r="Y26" s="225"/>
      <c r="Z26" s="147"/>
      <c r="AA26" s="147"/>
      <c r="AB26" s="147"/>
      <c r="AC26" s="147"/>
      <c r="AD26" s="147"/>
      <c r="AE26" s="147"/>
      <c r="AF26" s="147"/>
    </row>
    <row r="27" spans="1:32" ht="17" thickBot="1" x14ac:dyDescent="0.25">
      <c r="A27" s="169">
        <v>32763</v>
      </c>
      <c r="B27" s="100">
        <f>COUNTIF('CLIENT LIST'!$N$2:$N$11,"32763")</f>
        <v>0</v>
      </c>
      <c r="C27" s="115">
        <f t="shared" si="7"/>
        <v>0</v>
      </c>
      <c r="D27" s="147"/>
      <c r="E27" s="147"/>
      <c r="F27" s="147"/>
      <c r="G27" s="147"/>
      <c r="H27" s="147"/>
      <c r="I27" s="147"/>
      <c r="J27" s="147"/>
      <c r="K27" s="147"/>
      <c r="L27" s="147"/>
      <c r="M27" s="147"/>
      <c r="N27" s="147"/>
      <c r="O27" s="147"/>
      <c r="P27" s="147"/>
      <c r="Q27" s="147"/>
      <c r="R27" s="147"/>
      <c r="S27" s="216" t="s">
        <v>61</v>
      </c>
      <c r="T27" s="357">
        <f>COUNTIF('CLIENT LIST'!U2:U11,"LOW")</f>
        <v>1</v>
      </c>
      <c r="U27" s="156">
        <f>T27/$B$4</f>
        <v>0.25</v>
      </c>
      <c r="V27" s="226"/>
      <c r="W27" s="226"/>
      <c r="X27" s="226"/>
      <c r="Y27" s="208"/>
      <c r="Z27" s="147"/>
      <c r="AA27" s="147"/>
      <c r="AB27" s="147"/>
      <c r="AC27" s="147"/>
      <c r="AD27" s="147"/>
      <c r="AE27" s="147"/>
      <c r="AF27" s="147"/>
    </row>
    <row r="28" spans="1:32" ht="17" thickBot="1" x14ac:dyDescent="0.25">
      <c r="A28" s="169">
        <v>32774</v>
      </c>
      <c r="B28" s="100">
        <f>COUNTIF('CLIENT LIST'!$N$2:$N$11,"32774")</f>
        <v>0</v>
      </c>
      <c r="C28" s="115">
        <f t="shared" si="7"/>
        <v>0</v>
      </c>
      <c r="D28" s="147"/>
      <c r="E28" s="147"/>
      <c r="F28" s="147"/>
      <c r="G28" s="147"/>
      <c r="H28" s="147"/>
      <c r="I28" s="147"/>
      <c r="J28" s="147"/>
      <c r="K28" s="147"/>
      <c r="L28" s="147"/>
      <c r="M28" s="147"/>
      <c r="N28" s="147"/>
      <c r="O28" s="147"/>
      <c r="P28" s="147"/>
      <c r="Q28" s="147"/>
      <c r="R28" s="147"/>
      <c r="S28" s="147">
        <f>COUNTIF('CLIENT LIST'!U2:U11,"&gt;0")+COUNTIF('CLIENT LIST'!U2:U11,"Low")+COUNTIF('CLIENT LIST'!U2:U11,"High")</f>
        <v>4</v>
      </c>
      <c r="T28" s="147">
        <f>SUM(T24:T27)</f>
        <v>4</v>
      </c>
      <c r="U28" s="147"/>
      <c r="V28" s="147"/>
      <c r="W28" s="147"/>
      <c r="X28" s="147"/>
      <c r="Y28" s="147"/>
      <c r="Z28" s="147"/>
      <c r="AA28" s="147"/>
      <c r="AB28" s="147"/>
      <c r="AC28" s="147"/>
      <c r="AD28" s="147"/>
      <c r="AE28" s="147"/>
      <c r="AF28" s="147"/>
    </row>
    <row r="29" spans="1:32" ht="17" thickBot="1" x14ac:dyDescent="0.25">
      <c r="A29" s="169">
        <v>32744</v>
      </c>
      <c r="B29" s="100">
        <f>COUNTIF('CLIENT LIST'!$N$2:$N$11,"32744")</f>
        <v>0</v>
      </c>
      <c r="C29" s="115">
        <f t="shared" si="7"/>
        <v>0</v>
      </c>
      <c r="D29" s="147"/>
      <c r="E29" s="147"/>
      <c r="F29" s="147"/>
      <c r="G29" s="147"/>
      <c r="H29" s="147"/>
      <c r="I29" s="147"/>
      <c r="J29" s="147"/>
      <c r="K29" s="147"/>
      <c r="L29" s="147"/>
      <c r="M29" s="147"/>
      <c r="N29" s="147"/>
      <c r="O29" s="147"/>
      <c r="P29" s="147"/>
      <c r="Q29" s="147"/>
      <c r="R29" s="147"/>
      <c r="S29" s="445" t="s">
        <v>215</v>
      </c>
      <c r="T29" s="446"/>
      <c r="U29" s="147"/>
      <c r="V29" s="147"/>
      <c r="W29" s="147"/>
      <c r="X29" s="147"/>
      <c r="Y29" s="147"/>
      <c r="Z29" s="147"/>
      <c r="AA29" s="147"/>
      <c r="AB29" s="147"/>
      <c r="AC29" s="147"/>
      <c r="AD29" s="147"/>
      <c r="AE29" s="147"/>
      <c r="AF29" s="147"/>
    </row>
    <row r="30" spans="1:32" ht="15.75" customHeight="1" thickBot="1" x14ac:dyDescent="0.25">
      <c r="A30" s="169">
        <v>32754</v>
      </c>
      <c r="B30" s="100">
        <f>COUNTIF('CLIENT LIST'!$N$2:$N$11,"32754")</f>
        <v>0</v>
      </c>
      <c r="C30" s="115">
        <f t="shared" si="7"/>
        <v>0</v>
      </c>
      <c r="D30" s="147"/>
      <c r="E30" s="147"/>
      <c r="F30" s="147"/>
      <c r="G30" s="147"/>
      <c r="H30" s="147"/>
      <c r="I30" s="147"/>
      <c r="J30" s="147"/>
      <c r="K30" s="147"/>
      <c r="L30" s="147"/>
      <c r="M30" s="147"/>
      <c r="N30" s="147"/>
      <c r="O30" s="147"/>
      <c r="P30" s="147"/>
      <c r="Q30" s="147"/>
      <c r="R30" s="147"/>
      <c r="S30" s="451" t="s">
        <v>24</v>
      </c>
      <c r="T30" s="452"/>
      <c r="U30" s="227"/>
      <c r="V30" s="201" t="s">
        <v>131</v>
      </c>
      <c r="W30" s="228"/>
      <c r="X30" s="176" t="s">
        <v>132</v>
      </c>
      <c r="Y30" s="83"/>
      <c r="Z30" s="147"/>
      <c r="AA30" s="147"/>
      <c r="AB30" s="147"/>
      <c r="AC30" s="147"/>
      <c r="AD30" s="147"/>
      <c r="AE30" s="147"/>
      <c r="AF30" s="147"/>
    </row>
    <row r="31" spans="1:32" ht="16.5" customHeight="1" thickBot="1" x14ac:dyDescent="0.25">
      <c r="A31" s="58" t="s">
        <v>216</v>
      </c>
      <c r="B31" s="100">
        <f>SUM(B11:B30)</f>
        <v>4</v>
      </c>
      <c r="C31" s="115">
        <f t="shared" si="7"/>
        <v>1</v>
      </c>
      <c r="D31" s="147"/>
      <c r="E31" s="147"/>
      <c r="F31" s="147"/>
      <c r="G31" s="147"/>
      <c r="H31" s="147"/>
      <c r="I31" s="147"/>
      <c r="J31" s="147"/>
      <c r="K31" s="147"/>
      <c r="L31" s="147"/>
      <c r="M31" s="147"/>
      <c r="N31" s="147"/>
      <c r="O31" s="147"/>
      <c r="P31" s="147"/>
      <c r="Q31" s="147"/>
      <c r="R31" s="147"/>
      <c r="S31" s="229" t="s">
        <v>217</v>
      </c>
      <c r="T31" s="230">
        <f>COUNTIF('CLIENT LIST'!AI2:AI11,"&gt;7.0")</f>
        <v>0</v>
      </c>
      <c r="U31" s="113"/>
      <c r="V31" s="453" t="s">
        <v>218</v>
      </c>
      <c r="W31" s="454"/>
      <c r="X31" s="454"/>
      <c r="Y31" s="455"/>
      <c r="Z31" s="147"/>
      <c r="AA31" s="147"/>
      <c r="AB31" s="147"/>
      <c r="AC31" s="147"/>
      <c r="AD31" s="147"/>
      <c r="AE31" s="147"/>
      <c r="AF31" s="147"/>
    </row>
    <row r="32" spans="1:32" ht="16.5" customHeight="1" x14ac:dyDescent="0.2">
      <c r="A32" s="147"/>
      <c r="B32" s="147"/>
      <c r="C32" s="147"/>
      <c r="F32" s="147"/>
      <c r="G32" s="147"/>
      <c r="H32" s="147"/>
      <c r="I32" s="147"/>
      <c r="J32" s="147"/>
      <c r="K32" s="147"/>
      <c r="L32" s="147"/>
      <c r="M32" s="147"/>
      <c r="N32" s="147"/>
      <c r="O32" s="147"/>
      <c r="P32" s="147"/>
      <c r="Q32" s="147"/>
      <c r="R32" s="147"/>
      <c r="S32" s="231" t="s">
        <v>219</v>
      </c>
      <c r="T32" s="358">
        <f>COUNTIF('CLIENT LIST'!AI2:AI11,"&gt;=6.5")</f>
        <v>1</v>
      </c>
      <c r="U32" s="138">
        <f>T32/$T$35</f>
        <v>0.25</v>
      </c>
      <c r="V32" s="126">
        <f>COUNTIFS('CLIENT LIST'!AI2:AI11,"&gt;=6.5",'CLIENT LIST'!L2:L11,"uninsured")</f>
        <v>0</v>
      </c>
      <c r="W32" s="143"/>
      <c r="X32" s="126">
        <f>COUNTIFS('CLIENT LIST'!$AI$2:$AI$11,"&gt;=6.5",'CLIENT LIST'!$L$2:$L$11,"WVHA")</f>
        <v>0</v>
      </c>
      <c r="Y32" s="143"/>
      <c r="Z32" s="147"/>
      <c r="AA32" s="147"/>
      <c r="AB32" s="147"/>
      <c r="AC32" s="147"/>
      <c r="AD32" s="147"/>
      <c r="AE32" s="147"/>
      <c r="AF32" s="147"/>
    </row>
    <row r="33" spans="19:32" x14ac:dyDescent="0.2">
      <c r="S33" s="212" t="s">
        <v>220</v>
      </c>
      <c r="T33" s="356">
        <f>COUNTIFS('CLIENT LIST'!AI2:AI11,"&lt;=6.4",'CLIENT LIST'!AI2:AI11,"&gt;=5.7")</f>
        <v>1</v>
      </c>
      <c r="U33" s="145">
        <f>T33/$T$35</f>
        <v>0.25</v>
      </c>
      <c r="V33" s="144">
        <f>COUNTIFS('CLIENT LIST'!AI2:AI11,"&lt;=6.4",'CLIENT LIST'!AI2:AI11,"&gt;=5.7",'CLIENT LIST'!L2:L11,"uninsured")</f>
        <v>0</v>
      </c>
      <c r="W33" s="222"/>
      <c r="X33" s="144">
        <f>COUNTIFS('CLIENT LIST'!$AI$2:$AI$11,"&lt;=6.4",'CLIENT LIST'!$AI$2:$AI$11,"&gt;=5.7",'CLIENT LIST'!$L$2:$L$11,"WVHA")</f>
        <v>0</v>
      </c>
      <c r="Y33" s="222"/>
      <c r="Z33" s="147"/>
      <c r="AA33" s="147"/>
      <c r="AB33" s="147"/>
      <c r="AC33" s="147"/>
      <c r="AD33" s="147"/>
      <c r="AE33" s="147"/>
      <c r="AF33" s="147"/>
    </row>
    <row r="34" spans="19:32" ht="17" thickBot="1" x14ac:dyDescent="0.25">
      <c r="S34" s="216" t="s">
        <v>221</v>
      </c>
      <c r="T34" s="357">
        <f>COUNTIFS('CLIENT LIST'!AI2:AI11,"&gt;0",'CLIENT LIST'!AI2:AI11,"&lt;=5.6")</f>
        <v>2</v>
      </c>
      <c r="U34" s="134">
        <f>T34/$T$35</f>
        <v>0.5</v>
      </c>
      <c r="V34" s="208"/>
      <c r="W34" s="232"/>
      <c r="X34" s="233"/>
      <c r="Y34" s="208"/>
      <c r="Z34" s="147"/>
      <c r="AA34" s="147"/>
      <c r="AB34" s="147"/>
      <c r="AC34" s="147"/>
      <c r="AD34" s="147"/>
      <c r="AE34" s="147"/>
      <c r="AF34" s="147"/>
    </row>
    <row r="35" spans="19:32" ht="17" thickBot="1" x14ac:dyDescent="0.25">
      <c r="S35" s="45"/>
      <c r="T35" s="160">
        <f>SUM(T32:T34)</f>
        <v>4</v>
      </c>
      <c r="U35" s="234">
        <f>SUM(U32:U34)</f>
        <v>1</v>
      </c>
      <c r="V35" s="234"/>
      <c r="W35" s="234"/>
      <c r="X35" s="147"/>
      <c r="Y35" s="147"/>
      <c r="Z35" s="147"/>
      <c r="AA35" s="147"/>
      <c r="AB35" s="147"/>
      <c r="AC35" s="147"/>
      <c r="AD35" s="147"/>
      <c r="AE35" s="147"/>
      <c r="AF35" s="147"/>
    </row>
    <row r="36" spans="19:32" ht="17" thickBot="1" x14ac:dyDescent="0.25">
      <c r="S36" s="430" t="s">
        <v>222</v>
      </c>
      <c r="T36" s="235"/>
      <c r="U36" s="147"/>
      <c r="V36" s="147"/>
      <c r="W36" s="147"/>
      <c r="X36" s="147"/>
      <c r="Y36" s="147"/>
      <c r="Z36" s="147"/>
      <c r="AA36" s="147"/>
      <c r="AB36" s="147"/>
      <c r="AC36" s="147"/>
      <c r="AD36" s="147"/>
      <c r="AE36" s="147"/>
    </row>
    <row r="37" spans="19:32" x14ac:dyDescent="0.2">
      <c r="S37" s="448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7"/>
    </row>
    <row r="38" spans="19:32" ht="17" thickBot="1" x14ac:dyDescent="0.25">
      <c r="S38" s="431"/>
      <c r="T38" s="147"/>
      <c r="U38" s="147"/>
      <c r="V38" s="147"/>
      <c r="W38" s="147"/>
      <c r="X38" s="147"/>
      <c r="Y38" s="147"/>
      <c r="Z38" s="147"/>
      <c r="AA38" s="147"/>
      <c r="AB38" s="147"/>
      <c r="AC38" s="147"/>
      <c r="AD38" s="147"/>
      <c r="AE38" s="147"/>
    </row>
    <row r="39" spans="19:32" x14ac:dyDescent="0.2">
      <c r="S39" s="147"/>
      <c r="T39" s="147"/>
      <c r="U39" s="147"/>
      <c r="V39" s="147"/>
      <c r="W39" s="147"/>
      <c r="X39" s="147"/>
      <c r="Y39" s="147"/>
      <c r="Z39" s="147"/>
      <c r="AA39" s="147"/>
      <c r="AB39" s="147"/>
      <c r="AC39" s="147"/>
      <c r="AD39" s="147"/>
      <c r="AE39" s="147"/>
    </row>
    <row r="40" spans="19:32" x14ac:dyDescent="0.2">
      <c r="S40" s="147"/>
      <c r="T40" s="147"/>
      <c r="U40" s="147"/>
      <c r="V40" s="147"/>
      <c r="W40" s="147"/>
      <c r="X40" s="147"/>
      <c r="Y40" s="147"/>
      <c r="Z40" s="147"/>
      <c r="AA40" s="147"/>
      <c r="AB40" s="147"/>
      <c r="AC40" s="147"/>
      <c r="AD40" s="147"/>
      <c r="AE40" s="147"/>
    </row>
    <row r="41" spans="19:32" x14ac:dyDescent="0.2">
      <c r="S41" s="147"/>
      <c r="T41" s="147"/>
      <c r="U41" s="147"/>
      <c r="V41" s="147"/>
      <c r="W41" s="147"/>
      <c r="X41" s="147"/>
      <c r="Y41" s="147"/>
      <c r="Z41" s="147"/>
      <c r="AA41" s="147"/>
      <c r="AB41" s="147"/>
      <c r="AC41" s="147"/>
      <c r="AD41" s="147"/>
      <c r="AE41" s="147"/>
    </row>
    <row r="42" spans="19:32" x14ac:dyDescent="0.2">
      <c r="S42" s="147"/>
      <c r="T42" s="147"/>
      <c r="U42" s="147"/>
      <c r="V42" s="147"/>
      <c r="W42" s="147"/>
      <c r="X42" s="147"/>
      <c r="Y42" s="147"/>
      <c r="Z42" s="147"/>
      <c r="AA42" s="147"/>
      <c r="AB42" s="147"/>
      <c r="AC42" s="147"/>
      <c r="AD42" s="147"/>
      <c r="AE42" s="147"/>
    </row>
    <row r="43" spans="19:32" x14ac:dyDescent="0.2">
      <c r="S43" s="147"/>
      <c r="T43" s="147"/>
      <c r="U43" s="147"/>
      <c r="V43" s="147"/>
      <c r="W43" s="147"/>
      <c r="X43" s="147"/>
      <c r="Y43" s="147"/>
      <c r="Z43" s="147"/>
      <c r="AA43" s="147"/>
      <c r="AB43" s="147"/>
      <c r="AC43" s="147"/>
      <c r="AD43" s="147"/>
      <c r="AE43" s="147"/>
    </row>
    <row r="44" spans="19:32" x14ac:dyDescent="0.2">
      <c r="S44" s="147"/>
      <c r="T44" s="147"/>
      <c r="U44" s="147"/>
      <c r="V44" s="147"/>
      <c r="W44" s="147"/>
      <c r="X44" s="147"/>
      <c r="Y44" s="147"/>
      <c r="Z44" s="147"/>
      <c r="AA44" s="147"/>
      <c r="AB44" s="147"/>
      <c r="AC44" s="147"/>
      <c r="AD44" s="147"/>
      <c r="AE44" s="147"/>
    </row>
    <row r="45" spans="19:32" x14ac:dyDescent="0.2">
      <c r="S45" s="147"/>
      <c r="T45" s="147"/>
      <c r="U45" s="147"/>
      <c r="V45" s="147"/>
      <c r="W45" s="147"/>
      <c r="X45" s="147"/>
      <c r="Y45" s="147"/>
      <c r="Z45" s="147"/>
      <c r="AA45" s="147"/>
      <c r="AB45" s="147"/>
      <c r="AC45" s="147"/>
      <c r="AD45" s="147"/>
      <c r="AE45" s="147"/>
    </row>
    <row r="46" spans="19:32" x14ac:dyDescent="0.2">
      <c r="S46" s="147"/>
      <c r="T46" s="147"/>
      <c r="U46" s="147"/>
      <c r="V46" s="147"/>
      <c r="W46" s="147"/>
      <c r="X46" s="147"/>
      <c r="Y46" s="147"/>
      <c r="Z46" s="147"/>
      <c r="AA46" s="147"/>
      <c r="AB46" s="147"/>
      <c r="AC46" s="147"/>
      <c r="AD46" s="147"/>
      <c r="AE46" s="147"/>
    </row>
    <row r="47" spans="19:32" x14ac:dyDescent="0.2">
      <c r="S47" s="147"/>
      <c r="T47" s="147"/>
      <c r="U47" s="147"/>
      <c r="V47" s="147"/>
      <c r="W47" s="147"/>
      <c r="X47" s="147"/>
      <c r="Y47" s="147"/>
      <c r="Z47" s="147"/>
      <c r="AA47" s="147"/>
      <c r="AB47" s="147"/>
      <c r="AC47" s="147"/>
      <c r="AD47" s="147"/>
      <c r="AE47" s="147"/>
    </row>
    <row r="48" spans="19:32" x14ac:dyDescent="0.2">
      <c r="S48" s="147"/>
      <c r="T48" s="147"/>
      <c r="U48" s="147"/>
      <c r="V48" s="147"/>
      <c r="W48" s="147"/>
      <c r="X48" s="147"/>
      <c r="Y48" s="147"/>
      <c r="Z48" s="147"/>
      <c r="AA48" s="147"/>
      <c r="AB48" s="147"/>
      <c r="AC48" s="147"/>
      <c r="AD48" s="147"/>
      <c r="AE48" s="147"/>
    </row>
    <row r="112" spans="4:5" x14ac:dyDescent="0.2">
      <c r="D112" s="147"/>
      <c r="E112" s="147"/>
    </row>
    <row r="113" spans="1:32" x14ac:dyDescent="0.2">
      <c r="A113" s="147"/>
      <c r="B113" s="147"/>
      <c r="C113" s="147"/>
      <c r="D113" s="147"/>
      <c r="E113" s="147"/>
      <c r="F113" s="147"/>
      <c r="G113" s="147"/>
      <c r="H113" s="147"/>
      <c r="I113" s="147"/>
      <c r="J113" s="147"/>
      <c r="K113" s="147"/>
      <c r="L113" s="147"/>
      <c r="M113" s="147"/>
      <c r="N113" s="147"/>
      <c r="O113" s="147"/>
      <c r="P113" s="147"/>
      <c r="Q113" s="147"/>
      <c r="R113" s="147"/>
      <c r="S113" s="147"/>
      <c r="T113" s="147"/>
      <c r="U113" s="147"/>
      <c r="V113" s="147"/>
      <c r="W113" s="147"/>
      <c r="X113" s="147"/>
      <c r="Y113" s="147"/>
      <c r="Z113" s="147"/>
      <c r="AA113" s="147"/>
      <c r="AB113" s="147"/>
      <c r="AC113" s="147"/>
      <c r="AD113" s="147"/>
      <c r="AE113" s="147"/>
    </row>
    <row r="114" spans="1:32" x14ac:dyDescent="0.2">
      <c r="A114" s="147"/>
      <c r="B114" s="147"/>
      <c r="C114" s="147"/>
      <c r="D114" s="147"/>
      <c r="E114" s="147"/>
      <c r="F114" s="147"/>
      <c r="G114" s="147"/>
      <c r="H114" s="147"/>
      <c r="I114" s="147"/>
      <c r="J114" s="147"/>
      <c r="K114" s="147"/>
      <c r="L114" s="147"/>
      <c r="M114" s="147"/>
      <c r="N114" s="147"/>
      <c r="O114" s="147"/>
      <c r="P114" s="147"/>
      <c r="Q114" s="147"/>
      <c r="R114" s="147"/>
      <c r="S114" s="147"/>
      <c r="T114" s="147"/>
      <c r="U114" s="147"/>
      <c r="V114" s="147"/>
      <c r="W114" s="147"/>
      <c r="X114" s="147"/>
      <c r="Y114" s="147"/>
      <c r="Z114" s="147"/>
      <c r="AA114" s="147"/>
      <c r="AB114" s="147"/>
      <c r="AC114" s="147"/>
      <c r="AD114" s="147"/>
      <c r="AE114" s="147"/>
    </row>
    <row r="115" spans="1:32" x14ac:dyDescent="0.2">
      <c r="A115" s="147"/>
      <c r="B115" s="147"/>
      <c r="C115" s="147"/>
      <c r="D115" s="147"/>
      <c r="E115" s="147"/>
      <c r="F115" s="147"/>
      <c r="G115" s="147"/>
      <c r="H115" s="147"/>
      <c r="I115" s="147"/>
      <c r="J115" s="147"/>
      <c r="K115" s="147"/>
      <c r="L115" s="147"/>
      <c r="M115" s="147"/>
      <c r="N115" s="147"/>
      <c r="O115" s="147"/>
      <c r="P115" s="147"/>
      <c r="Q115" s="147"/>
      <c r="R115" s="147"/>
      <c r="S115" s="147"/>
      <c r="T115" s="147"/>
      <c r="U115" s="147"/>
      <c r="V115" s="147"/>
      <c r="W115" s="147"/>
      <c r="X115" s="147"/>
      <c r="Y115" s="147"/>
      <c r="Z115" s="147"/>
      <c r="AA115" s="147"/>
      <c r="AB115" s="147"/>
      <c r="AC115" s="147"/>
      <c r="AD115" s="147"/>
      <c r="AE115" s="147"/>
    </row>
    <row r="116" spans="1:32" x14ac:dyDescent="0.2">
      <c r="A116" s="147"/>
      <c r="B116" s="147"/>
      <c r="C116" s="147"/>
      <c r="D116" s="147"/>
      <c r="E116" s="147"/>
      <c r="F116" s="147"/>
      <c r="G116" s="147"/>
      <c r="H116" s="147"/>
      <c r="I116" s="147"/>
      <c r="J116" s="147"/>
      <c r="K116" s="147"/>
      <c r="L116" s="147"/>
      <c r="M116" s="147"/>
      <c r="N116" s="147"/>
      <c r="O116" s="147"/>
      <c r="P116" s="147"/>
      <c r="Q116" s="147"/>
      <c r="R116" s="147"/>
      <c r="S116" s="147"/>
      <c r="T116" s="147"/>
      <c r="U116" s="147"/>
      <c r="V116" s="147"/>
      <c r="W116" s="147"/>
      <c r="X116" s="147"/>
      <c r="Y116" s="147"/>
      <c r="Z116" s="147"/>
      <c r="AA116" s="147"/>
      <c r="AB116" s="147"/>
      <c r="AC116" s="147"/>
      <c r="AD116" s="147"/>
      <c r="AE116" s="147"/>
    </row>
    <row r="117" spans="1:32" x14ac:dyDescent="0.2">
      <c r="A117" s="147"/>
      <c r="B117" s="147"/>
      <c r="C117" s="147"/>
      <c r="D117" s="147"/>
      <c r="E117" s="147"/>
      <c r="F117" s="147"/>
      <c r="G117" s="147"/>
      <c r="H117" s="147"/>
      <c r="I117" s="147"/>
      <c r="J117" s="147"/>
      <c r="K117" s="147"/>
      <c r="L117" s="147"/>
      <c r="M117" s="147"/>
      <c r="N117" s="147"/>
      <c r="O117" s="147"/>
      <c r="P117" s="147"/>
      <c r="Q117" s="147"/>
      <c r="R117" s="147"/>
      <c r="S117" s="147"/>
      <c r="T117" s="147"/>
      <c r="U117" s="147"/>
      <c r="V117" s="147"/>
      <c r="W117" s="147"/>
      <c r="X117" s="147"/>
      <c r="Y117" s="147"/>
      <c r="Z117" s="147"/>
      <c r="AA117" s="147"/>
      <c r="AB117" s="147"/>
      <c r="AC117" s="147"/>
      <c r="AD117" s="147"/>
      <c r="AE117" s="147"/>
    </row>
    <row r="118" spans="1:32" x14ac:dyDescent="0.2">
      <c r="A118" s="147"/>
      <c r="B118" s="147"/>
      <c r="C118" s="147"/>
      <c r="D118" s="147"/>
      <c r="E118" s="147"/>
      <c r="F118" s="147"/>
      <c r="G118" s="147"/>
      <c r="H118" s="147"/>
      <c r="I118" s="147"/>
      <c r="J118" s="147"/>
      <c r="K118" s="147"/>
      <c r="L118" s="147"/>
      <c r="M118" s="147"/>
      <c r="N118" s="147"/>
      <c r="O118" s="147"/>
      <c r="P118" s="147"/>
      <c r="Q118" s="147"/>
      <c r="R118" s="147"/>
      <c r="S118" s="147"/>
      <c r="T118" s="147"/>
      <c r="U118" s="147"/>
      <c r="V118" s="147"/>
      <c r="W118" s="147"/>
      <c r="X118" s="147"/>
      <c r="Y118" s="147"/>
      <c r="Z118" s="147"/>
      <c r="AA118" s="147"/>
      <c r="AB118" s="147"/>
      <c r="AC118" s="147"/>
      <c r="AD118" s="147"/>
      <c r="AE118" s="147"/>
    </row>
    <row r="119" spans="1:32" x14ac:dyDescent="0.2">
      <c r="A119" s="147"/>
      <c r="B119" s="147"/>
      <c r="C119" s="147"/>
      <c r="D119" s="147"/>
      <c r="E119" s="147"/>
      <c r="F119" s="147"/>
      <c r="G119" s="147"/>
      <c r="H119" s="147"/>
      <c r="I119" s="147"/>
      <c r="J119" s="147"/>
      <c r="K119" s="147"/>
      <c r="L119" s="147"/>
      <c r="M119" s="147"/>
      <c r="N119" s="147"/>
      <c r="O119" s="147"/>
      <c r="P119" s="147"/>
      <c r="Q119" s="147"/>
      <c r="R119" s="147"/>
      <c r="S119" s="147"/>
      <c r="T119" s="147"/>
      <c r="U119" s="147"/>
      <c r="V119" s="147"/>
      <c r="W119" s="147"/>
      <c r="X119" s="147"/>
      <c r="Y119" s="147"/>
      <c r="Z119" s="147"/>
      <c r="AA119" s="147"/>
      <c r="AB119" s="147"/>
      <c r="AC119" s="147"/>
      <c r="AD119" s="147"/>
      <c r="AE119" s="147"/>
    </row>
    <row r="120" spans="1:32" x14ac:dyDescent="0.2">
      <c r="A120" s="147"/>
      <c r="B120" s="147"/>
      <c r="C120" s="147"/>
      <c r="D120" s="147"/>
      <c r="E120" s="147"/>
      <c r="F120" s="147"/>
      <c r="G120" s="147"/>
      <c r="H120" s="147"/>
      <c r="I120" s="147"/>
      <c r="J120" s="147"/>
      <c r="K120" s="147"/>
      <c r="L120" s="147"/>
      <c r="M120" s="147"/>
      <c r="N120" s="147"/>
      <c r="O120" s="147"/>
      <c r="P120" s="147"/>
      <c r="Q120" s="147"/>
      <c r="R120" s="147"/>
      <c r="S120" s="147"/>
      <c r="T120" s="147"/>
      <c r="U120" s="147"/>
      <c r="V120" s="147"/>
      <c r="W120" s="147"/>
      <c r="X120" s="147"/>
      <c r="Y120" s="147"/>
      <c r="Z120" s="147"/>
      <c r="AA120" s="147"/>
      <c r="AB120" s="147"/>
      <c r="AC120" s="147"/>
      <c r="AD120" s="147"/>
      <c r="AE120" s="147"/>
    </row>
    <row r="121" spans="1:32" x14ac:dyDescent="0.2">
      <c r="A121" s="147"/>
      <c r="B121" s="147"/>
      <c r="C121" s="147"/>
      <c r="D121" s="147"/>
      <c r="E121" s="147"/>
      <c r="F121" s="147"/>
      <c r="G121" s="147"/>
      <c r="H121" s="147"/>
      <c r="I121" s="147"/>
      <c r="J121" s="147"/>
      <c r="K121" s="147"/>
      <c r="L121" s="147"/>
      <c r="M121" s="147"/>
      <c r="N121" s="147"/>
      <c r="O121" s="147"/>
      <c r="P121" s="147"/>
      <c r="Q121" s="147"/>
      <c r="R121" s="147"/>
      <c r="S121" s="147"/>
      <c r="T121" s="147"/>
      <c r="U121" s="147"/>
      <c r="V121" s="147"/>
      <c r="W121" s="147"/>
      <c r="X121" s="147"/>
      <c r="Y121" s="147"/>
      <c r="Z121" s="147" t="s">
        <v>96</v>
      </c>
      <c r="AA121" s="147"/>
      <c r="AB121" s="147"/>
      <c r="AC121" s="147"/>
      <c r="AD121" s="147"/>
      <c r="AE121" s="147"/>
    </row>
    <row r="122" spans="1:32" x14ac:dyDescent="0.2">
      <c r="A122" s="43"/>
      <c r="B122" s="147"/>
      <c r="C122" s="147"/>
      <c r="D122" s="147"/>
      <c r="E122" s="147"/>
      <c r="F122" s="147"/>
      <c r="G122" s="147"/>
      <c r="H122" s="147"/>
      <c r="I122" s="147"/>
      <c r="J122" s="147"/>
      <c r="K122" s="147"/>
      <c r="L122" s="147"/>
      <c r="M122" s="147"/>
      <c r="N122" s="147"/>
      <c r="O122" s="147"/>
      <c r="P122" s="147"/>
      <c r="Q122" s="147"/>
      <c r="R122" s="147"/>
      <c r="S122" s="147"/>
      <c r="T122" s="147"/>
      <c r="U122" s="147"/>
      <c r="V122" s="147"/>
      <c r="W122" s="147"/>
      <c r="X122" s="147"/>
      <c r="Y122" s="147"/>
      <c r="Z122" s="147" t="s">
        <v>96</v>
      </c>
      <c r="AA122" s="147"/>
      <c r="AB122" s="147"/>
      <c r="AC122" s="147"/>
      <c r="AD122" s="147"/>
      <c r="AE122" s="147"/>
    </row>
    <row r="123" spans="1:32" x14ac:dyDescent="0.2">
      <c r="A123" s="147"/>
      <c r="B123" s="147"/>
      <c r="C123" s="147"/>
      <c r="D123" s="147"/>
      <c r="E123" s="147"/>
      <c r="F123" s="147"/>
      <c r="G123" s="147"/>
      <c r="H123" s="147"/>
      <c r="I123" s="147"/>
      <c r="J123" s="147"/>
      <c r="K123" s="147"/>
      <c r="L123" s="147"/>
      <c r="M123" s="147"/>
      <c r="N123" s="147"/>
      <c r="O123" s="147"/>
      <c r="P123" s="147"/>
      <c r="Q123" s="147"/>
      <c r="R123" s="147"/>
      <c r="S123" s="147"/>
      <c r="T123" s="147"/>
      <c r="U123" s="147"/>
      <c r="V123" s="147"/>
      <c r="W123" s="147"/>
      <c r="X123" s="147"/>
      <c r="Y123" s="147"/>
      <c r="Z123" s="147"/>
      <c r="AA123" s="147"/>
      <c r="AB123" s="147"/>
      <c r="AC123" s="147"/>
      <c r="AD123" s="147"/>
      <c r="AE123" s="147"/>
    </row>
    <row r="124" spans="1:32" x14ac:dyDescent="0.2">
      <c r="A124" s="147"/>
      <c r="B124" s="147"/>
      <c r="C124" s="147"/>
      <c r="D124" s="147"/>
      <c r="E124" s="147"/>
      <c r="F124" s="147"/>
      <c r="G124" s="147"/>
      <c r="H124" s="147"/>
      <c r="I124" s="147"/>
      <c r="J124" s="147"/>
      <c r="K124" s="147"/>
      <c r="L124" s="147"/>
      <c r="M124" s="147"/>
      <c r="N124" s="147"/>
      <c r="O124" s="147"/>
      <c r="P124" s="147"/>
      <c r="Q124" s="147"/>
      <c r="R124" s="147"/>
      <c r="S124" s="147"/>
      <c r="T124" s="147"/>
      <c r="U124" s="147"/>
      <c r="V124" s="147"/>
      <c r="W124" s="147"/>
      <c r="X124" s="147"/>
      <c r="Y124" s="147"/>
      <c r="Z124" s="147"/>
      <c r="AA124" s="147"/>
      <c r="AB124" s="147"/>
      <c r="AC124" s="147"/>
      <c r="AD124" s="147"/>
      <c r="AE124" s="147"/>
    </row>
    <row r="125" spans="1:32" x14ac:dyDescent="0.2">
      <c r="A125" s="147"/>
      <c r="B125" s="147"/>
      <c r="C125" s="147"/>
      <c r="D125" s="147"/>
      <c r="E125" s="147"/>
      <c r="F125" s="147"/>
      <c r="G125" s="147"/>
      <c r="H125" s="147"/>
      <c r="I125" s="147"/>
      <c r="J125" s="147"/>
      <c r="K125" s="147"/>
      <c r="L125" s="147"/>
      <c r="M125" s="147"/>
      <c r="N125" s="147"/>
      <c r="O125" s="147"/>
      <c r="P125" s="147"/>
      <c r="Q125" s="147"/>
      <c r="R125" s="147"/>
      <c r="S125" s="147"/>
      <c r="T125" s="147"/>
      <c r="U125" s="147"/>
      <c r="V125" s="147"/>
      <c r="W125" s="147"/>
      <c r="X125" s="147"/>
      <c r="Y125" s="147"/>
      <c r="Z125" s="147"/>
      <c r="AA125" s="147"/>
      <c r="AB125" s="147"/>
      <c r="AC125" s="147"/>
      <c r="AD125" s="147"/>
      <c r="AE125" s="147"/>
      <c r="AF125" s="147"/>
    </row>
    <row r="126" spans="1:32" x14ac:dyDescent="0.2">
      <c r="A126" s="147"/>
      <c r="B126" s="147"/>
      <c r="C126" s="147"/>
      <c r="D126" s="147"/>
      <c r="E126" s="147"/>
      <c r="F126" s="147"/>
      <c r="G126" s="147"/>
      <c r="H126" s="147"/>
      <c r="I126" s="147"/>
      <c r="J126" s="147"/>
      <c r="K126" s="147"/>
      <c r="L126" s="147"/>
      <c r="M126" s="147"/>
      <c r="N126" s="147"/>
      <c r="O126" s="147"/>
      <c r="P126" s="147"/>
      <c r="Q126" s="147"/>
      <c r="R126" s="147"/>
      <c r="S126" s="147"/>
      <c r="T126" s="147"/>
      <c r="U126" s="147"/>
      <c r="V126" s="147"/>
      <c r="W126" s="147"/>
      <c r="X126" s="147"/>
      <c r="Y126" s="147"/>
      <c r="Z126" s="147"/>
      <c r="AA126" s="147"/>
      <c r="AB126" s="147"/>
      <c r="AC126" s="147"/>
      <c r="AD126" s="147"/>
      <c r="AE126" s="147"/>
      <c r="AF126" s="147"/>
    </row>
    <row r="127" spans="1:32" x14ac:dyDescent="0.2">
      <c r="A127" s="147"/>
      <c r="B127" s="147"/>
      <c r="C127" s="147"/>
      <c r="D127" s="147"/>
      <c r="E127" s="147"/>
      <c r="F127" s="147"/>
      <c r="G127" s="147"/>
      <c r="H127" s="147"/>
      <c r="I127" s="147"/>
      <c r="J127" s="147"/>
      <c r="K127" s="147"/>
      <c r="L127" s="147"/>
      <c r="M127" s="147"/>
      <c r="N127" s="147"/>
      <c r="O127" s="147"/>
      <c r="P127" s="147"/>
      <c r="Q127" s="147"/>
      <c r="R127" s="147"/>
      <c r="S127" s="147"/>
      <c r="T127" s="147"/>
      <c r="U127" s="147"/>
      <c r="V127" s="147"/>
      <c r="W127" s="147"/>
      <c r="X127" s="147"/>
      <c r="Y127" s="147"/>
      <c r="Z127" s="147" t="s">
        <v>96</v>
      </c>
      <c r="AA127" s="147"/>
      <c r="AB127" s="147"/>
      <c r="AC127" s="147"/>
      <c r="AD127" s="147"/>
      <c r="AE127" s="147"/>
    </row>
    <row r="128" spans="1:32" x14ac:dyDescent="0.2">
      <c r="A128" s="147"/>
      <c r="B128" s="147"/>
      <c r="C128" s="147"/>
      <c r="F128" s="147"/>
      <c r="G128" s="147"/>
      <c r="H128" s="147"/>
      <c r="I128" s="147"/>
      <c r="J128" s="147"/>
      <c r="K128" s="147"/>
      <c r="L128" s="147"/>
      <c r="M128" s="147"/>
      <c r="N128" s="147"/>
      <c r="O128" s="147"/>
      <c r="P128" s="147"/>
      <c r="Q128" s="147"/>
      <c r="R128" s="147"/>
      <c r="S128" s="147"/>
      <c r="T128" s="147"/>
      <c r="U128" s="147"/>
      <c r="V128" s="147"/>
      <c r="W128" s="147"/>
      <c r="X128" s="147"/>
      <c r="Y128" s="147"/>
      <c r="Z128" s="147" t="s">
        <v>96</v>
      </c>
      <c r="AA128" s="147"/>
      <c r="AB128" s="147"/>
      <c r="AC128" s="147"/>
      <c r="AD128" s="147"/>
      <c r="AE128" s="147"/>
    </row>
    <row r="129" spans="26:31" x14ac:dyDescent="0.2">
      <c r="Z129" s="147"/>
      <c r="AA129" s="147"/>
      <c r="AB129" s="147"/>
      <c r="AC129" s="147"/>
      <c r="AD129" s="147"/>
      <c r="AE129" s="147"/>
    </row>
    <row r="130" spans="26:31" x14ac:dyDescent="0.2">
      <c r="Z130" s="147" t="s">
        <v>96</v>
      </c>
      <c r="AA130" s="147"/>
      <c r="AB130" s="147"/>
      <c r="AC130" s="147"/>
      <c r="AD130" s="147"/>
      <c r="AE130" s="147"/>
    </row>
    <row r="131" spans="26:31" x14ac:dyDescent="0.2">
      <c r="Z131" s="147"/>
      <c r="AA131" s="147"/>
      <c r="AB131" s="147"/>
      <c r="AC131" s="147"/>
      <c r="AD131" s="147"/>
      <c r="AE131" s="147"/>
    </row>
    <row r="132" spans="26:31" x14ac:dyDescent="0.2">
      <c r="Z132" s="147" t="s">
        <v>96</v>
      </c>
      <c r="AA132" s="147"/>
      <c r="AB132" s="147"/>
      <c r="AC132" s="147"/>
      <c r="AD132" s="147"/>
      <c r="AE132" s="147"/>
    </row>
    <row r="133" spans="26:31" x14ac:dyDescent="0.2">
      <c r="Z133" s="147" t="s">
        <v>96</v>
      </c>
      <c r="AA133" s="147"/>
      <c r="AB133" s="147"/>
      <c r="AC133" s="147"/>
      <c r="AD133" s="147"/>
      <c r="AE133" s="147"/>
    </row>
    <row r="134" spans="26:31" x14ac:dyDescent="0.2">
      <c r="Z134" s="147"/>
      <c r="AA134" s="147"/>
      <c r="AB134" s="147"/>
      <c r="AC134" s="147"/>
      <c r="AD134" s="147"/>
      <c r="AE134" s="147"/>
    </row>
    <row r="135" spans="26:31" x14ac:dyDescent="0.2">
      <c r="Z135" s="147"/>
      <c r="AA135" s="147"/>
      <c r="AB135" s="147"/>
      <c r="AC135" s="147"/>
      <c r="AD135" s="147"/>
      <c r="AE135" s="147"/>
    </row>
    <row r="136" spans="26:31" x14ac:dyDescent="0.2">
      <c r="Z136" s="147" t="s">
        <v>96</v>
      </c>
      <c r="AA136" s="147"/>
      <c r="AB136" s="147"/>
      <c r="AC136" s="147"/>
      <c r="AD136" s="147"/>
      <c r="AE136" s="147"/>
    </row>
    <row r="137" spans="26:31" x14ac:dyDescent="0.2">
      <c r="Z137" s="147"/>
      <c r="AA137" s="147"/>
      <c r="AB137" s="147"/>
      <c r="AC137" s="147"/>
      <c r="AD137" s="147"/>
      <c r="AE137" s="147"/>
    </row>
    <row r="138" spans="26:31" x14ac:dyDescent="0.2">
      <c r="Z138" s="147"/>
      <c r="AA138" s="147"/>
      <c r="AB138" s="147"/>
      <c r="AC138" s="147"/>
      <c r="AD138" s="147"/>
      <c r="AE138" s="147"/>
    </row>
    <row r="139" spans="26:31" x14ac:dyDescent="0.2">
      <c r="Z139" s="147"/>
      <c r="AA139" s="147"/>
      <c r="AB139" s="147"/>
      <c r="AC139" s="147"/>
      <c r="AD139" s="147"/>
      <c r="AE139" s="147"/>
    </row>
    <row r="140" spans="26:31" x14ac:dyDescent="0.2">
      <c r="Z140" s="147" t="s">
        <v>96</v>
      </c>
      <c r="AA140" s="147"/>
      <c r="AB140" s="147"/>
      <c r="AC140" s="147"/>
      <c r="AD140" s="147"/>
      <c r="AE140" s="147"/>
    </row>
    <row r="141" spans="26:31" x14ac:dyDescent="0.2">
      <c r="Z141" s="147"/>
      <c r="AA141" s="147"/>
      <c r="AB141" s="147"/>
      <c r="AC141" s="147"/>
      <c r="AD141" s="147"/>
      <c r="AE141" s="147"/>
    </row>
    <row r="142" spans="26:31" x14ac:dyDescent="0.2">
      <c r="Z142" s="147"/>
      <c r="AA142" s="147"/>
      <c r="AB142" s="147"/>
      <c r="AC142" s="147"/>
      <c r="AD142" s="147"/>
      <c r="AE142" s="147"/>
    </row>
    <row r="143" spans="26:31" x14ac:dyDescent="0.2">
      <c r="Z143" s="147" t="s">
        <v>96</v>
      </c>
      <c r="AA143" s="147"/>
      <c r="AB143" s="147"/>
      <c r="AC143" s="147"/>
      <c r="AD143" s="147"/>
      <c r="AE143" s="147"/>
    </row>
    <row r="144" spans="26:31" x14ac:dyDescent="0.2">
      <c r="Z144" s="147"/>
      <c r="AA144" s="147"/>
      <c r="AB144" s="147"/>
      <c r="AC144" s="147"/>
      <c r="AD144" s="147"/>
      <c r="AE144" s="147"/>
    </row>
    <row r="145" spans="26:31" x14ac:dyDescent="0.2">
      <c r="Z145" s="147"/>
      <c r="AA145" s="147"/>
      <c r="AB145" s="147"/>
      <c r="AC145" s="147"/>
      <c r="AD145" s="147"/>
      <c r="AE145" s="147"/>
    </row>
    <row r="146" spans="26:31" x14ac:dyDescent="0.2">
      <c r="Z146" s="147"/>
      <c r="AA146" s="147"/>
      <c r="AB146" s="147"/>
      <c r="AC146" s="147"/>
      <c r="AD146" s="147"/>
      <c r="AE146" s="147"/>
    </row>
    <row r="147" spans="26:31" x14ac:dyDescent="0.2">
      <c r="Z147" s="147"/>
      <c r="AA147" s="147"/>
      <c r="AB147" s="147"/>
      <c r="AC147" s="147"/>
      <c r="AD147" s="147"/>
      <c r="AE147" s="147"/>
    </row>
    <row r="148" spans="26:31" x14ac:dyDescent="0.2">
      <c r="Z148" s="147" t="s">
        <v>96</v>
      </c>
      <c r="AA148" s="147"/>
      <c r="AB148" s="147"/>
      <c r="AC148" s="147"/>
      <c r="AD148" s="147"/>
      <c r="AE148" s="147"/>
    </row>
    <row r="149" spans="26:31" x14ac:dyDescent="0.2">
      <c r="Z149" s="147" t="s">
        <v>96</v>
      </c>
      <c r="AA149" s="147"/>
      <c r="AB149" s="147"/>
      <c r="AC149" s="147"/>
      <c r="AD149" s="147"/>
      <c r="AE149" s="147"/>
    </row>
    <row r="150" spans="26:31" x14ac:dyDescent="0.2">
      <c r="Z150" s="147" t="s">
        <v>96</v>
      </c>
      <c r="AA150" s="147"/>
      <c r="AB150" s="147"/>
      <c r="AC150" s="147"/>
      <c r="AD150" s="147"/>
      <c r="AE150" s="147"/>
    </row>
    <row r="151" spans="26:31" x14ac:dyDescent="0.2">
      <c r="Z151" s="147"/>
      <c r="AA151" s="147"/>
      <c r="AB151" s="147"/>
      <c r="AC151" s="147"/>
      <c r="AD151" s="147"/>
      <c r="AE151" s="147"/>
    </row>
    <row r="152" spans="26:31" x14ac:dyDescent="0.2">
      <c r="Z152" s="147"/>
      <c r="AA152" s="147"/>
      <c r="AB152" s="147"/>
      <c r="AC152" s="147"/>
      <c r="AD152" s="147"/>
      <c r="AE152" s="147"/>
    </row>
    <row r="153" spans="26:31" x14ac:dyDescent="0.2">
      <c r="Z153" s="147"/>
      <c r="AA153" s="147"/>
      <c r="AB153" s="147"/>
      <c r="AC153" s="147"/>
      <c r="AD153" s="147"/>
      <c r="AE153" s="147"/>
    </row>
    <row r="154" spans="26:31" x14ac:dyDescent="0.2">
      <c r="Z154" s="147"/>
      <c r="AA154" s="147"/>
      <c r="AB154" s="147"/>
      <c r="AC154" s="147"/>
      <c r="AD154" s="147"/>
      <c r="AE154" s="147"/>
    </row>
    <row r="155" spans="26:31" x14ac:dyDescent="0.2">
      <c r="Z155" s="147"/>
      <c r="AA155" s="147"/>
      <c r="AB155" s="147"/>
      <c r="AC155" s="147"/>
      <c r="AD155" s="147"/>
      <c r="AE155" s="147"/>
    </row>
    <row r="156" spans="26:31" x14ac:dyDescent="0.2">
      <c r="Z156" s="147"/>
      <c r="AA156" s="147"/>
      <c r="AB156" s="147"/>
      <c r="AC156" s="147"/>
      <c r="AD156" s="147"/>
      <c r="AE156" s="147"/>
    </row>
    <row r="157" spans="26:31" x14ac:dyDescent="0.2">
      <c r="Z157" s="147"/>
      <c r="AA157" s="147"/>
      <c r="AB157" s="147"/>
      <c r="AC157" s="147"/>
      <c r="AD157" s="147"/>
      <c r="AE157" s="147"/>
    </row>
    <row r="158" spans="26:31" x14ac:dyDescent="0.2">
      <c r="Z158" s="147"/>
      <c r="AA158" s="147"/>
      <c r="AB158" s="147"/>
      <c r="AC158" s="147"/>
      <c r="AD158" s="147"/>
      <c r="AE158" s="147"/>
    </row>
    <row r="159" spans="26:31" x14ac:dyDescent="0.2">
      <c r="Z159" s="147"/>
      <c r="AA159" s="147"/>
      <c r="AB159" s="147"/>
      <c r="AC159" s="147"/>
      <c r="AD159" s="147"/>
      <c r="AE159" s="147"/>
    </row>
    <row r="160" spans="26:31" x14ac:dyDescent="0.2">
      <c r="Z160" s="147"/>
      <c r="AA160" s="147"/>
      <c r="AB160" s="147"/>
      <c r="AC160" s="147"/>
      <c r="AD160" s="147"/>
      <c r="AE160" s="147"/>
    </row>
    <row r="161" spans="26:31" x14ac:dyDescent="0.2">
      <c r="Z161" s="147"/>
      <c r="AA161" s="147"/>
      <c r="AB161" s="147"/>
      <c r="AC161" s="147"/>
      <c r="AD161" s="147"/>
      <c r="AE161" s="147"/>
    </row>
    <row r="162" spans="26:31" x14ac:dyDescent="0.2">
      <c r="Z162" s="147"/>
      <c r="AA162" s="147"/>
      <c r="AB162" s="147"/>
      <c r="AC162" s="147"/>
      <c r="AD162" s="147"/>
      <c r="AE162" s="147"/>
    </row>
    <row r="163" spans="26:31" x14ac:dyDescent="0.2">
      <c r="Z163" s="147"/>
      <c r="AA163" s="147"/>
      <c r="AB163" s="147"/>
      <c r="AC163" s="147"/>
      <c r="AD163" s="147"/>
      <c r="AE163" s="147"/>
    </row>
    <row r="164" spans="26:31" x14ac:dyDescent="0.2">
      <c r="Z164" s="147"/>
      <c r="AA164" s="147"/>
      <c r="AB164" s="147"/>
      <c r="AC164" s="147"/>
      <c r="AD164" s="147"/>
      <c r="AE164" s="147"/>
    </row>
    <row r="165" spans="26:31" x14ac:dyDescent="0.2">
      <c r="Z165" s="147" t="s">
        <v>96</v>
      </c>
      <c r="AA165" s="147"/>
      <c r="AB165" s="147"/>
      <c r="AC165" s="147"/>
      <c r="AD165" s="147"/>
      <c r="AE165" s="147"/>
    </row>
    <row r="166" spans="26:31" x14ac:dyDescent="0.2">
      <c r="Z166" s="147" t="s">
        <v>96</v>
      </c>
      <c r="AA166" s="147"/>
      <c r="AB166" s="147"/>
      <c r="AC166" s="147"/>
      <c r="AD166" s="147"/>
      <c r="AE166" s="147"/>
    </row>
    <row r="167" spans="26:31" x14ac:dyDescent="0.2">
      <c r="Z167" s="147" t="s">
        <v>96</v>
      </c>
      <c r="AA167" s="147"/>
      <c r="AB167" s="147"/>
      <c r="AC167" s="147"/>
      <c r="AD167" s="147"/>
      <c r="AE167" s="147"/>
    </row>
    <row r="168" spans="26:31" x14ac:dyDescent="0.2">
      <c r="Z168" s="147" t="s">
        <v>96</v>
      </c>
      <c r="AA168" s="147"/>
      <c r="AB168" s="147"/>
      <c r="AC168" s="147"/>
      <c r="AD168" s="147"/>
      <c r="AE168" s="147"/>
    </row>
    <row r="169" spans="26:31" x14ac:dyDescent="0.2">
      <c r="Z169" s="147" t="s">
        <v>96</v>
      </c>
      <c r="AA169" s="147"/>
      <c r="AB169" s="147"/>
      <c r="AC169" s="147"/>
      <c r="AD169" s="147"/>
      <c r="AE169" s="147"/>
    </row>
    <row r="170" spans="26:31" x14ac:dyDescent="0.2">
      <c r="Z170" s="147" t="s">
        <v>96</v>
      </c>
      <c r="AA170" s="147"/>
      <c r="AB170" s="147"/>
      <c r="AC170" s="147"/>
      <c r="AD170" s="147"/>
      <c r="AE170" s="147"/>
    </row>
    <row r="171" spans="26:31" x14ac:dyDescent="0.2">
      <c r="Z171" s="147" t="s">
        <v>96</v>
      </c>
      <c r="AA171" s="147"/>
      <c r="AB171" s="147"/>
      <c r="AC171" s="147"/>
      <c r="AD171" s="147"/>
      <c r="AE171" s="147"/>
    </row>
    <row r="172" spans="26:31" x14ac:dyDescent="0.2">
      <c r="Z172" s="147"/>
      <c r="AA172" s="147"/>
      <c r="AB172" s="147"/>
      <c r="AC172" s="147"/>
      <c r="AD172" s="147"/>
      <c r="AE172" s="147"/>
    </row>
    <row r="173" spans="26:31" x14ac:dyDescent="0.2">
      <c r="Z173" s="147"/>
      <c r="AA173" s="147"/>
      <c r="AB173" s="147"/>
      <c r="AC173" s="147"/>
      <c r="AD173" s="147"/>
      <c r="AE173" s="147"/>
    </row>
    <row r="174" spans="26:31" x14ac:dyDescent="0.2">
      <c r="Z174" s="147"/>
      <c r="AA174" s="147"/>
      <c r="AB174" s="147"/>
      <c r="AC174" s="147"/>
      <c r="AD174" s="147"/>
      <c r="AE174" s="147"/>
    </row>
    <row r="175" spans="26:31" x14ac:dyDescent="0.2">
      <c r="Z175" s="147"/>
      <c r="AA175" s="147"/>
      <c r="AB175" s="147"/>
      <c r="AC175" s="147"/>
      <c r="AD175" s="147"/>
      <c r="AE175" s="147"/>
    </row>
    <row r="176" spans="26:31" x14ac:dyDescent="0.2">
      <c r="Z176" s="147"/>
      <c r="AA176" s="147"/>
      <c r="AB176" s="147"/>
      <c r="AC176" s="147"/>
      <c r="AD176" s="147"/>
      <c r="AE176" s="147"/>
    </row>
    <row r="208" spans="4:5" x14ac:dyDescent="0.2">
      <c r="D208" s="147"/>
      <c r="E208" s="147"/>
    </row>
    <row r="209" spans="2:40" x14ac:dyDescent="0.2">
      <c r="B209" s="147"/>
      <c r="C209" s="147"/>
      <c r="D209" s="147"/>
      <c r="E209" s="147"/>
      <c r="F209" s="147"/>
      <c r="G209" s="147"/>
      <c r="H209" s="147"/>
      <c r="I209" s="147"/>
      <c r="J209" s="147"/>
      <c r="K209" s="147"/>
      <c r="L209" s="147"/>
      <c r="M209" s="147"/>
      <c r="N209" s="147"/>
      <c r="O209" s="147"/>
      <c r="P209" s="147"/>
      <c r="Q209" s="147"/>
      <c r="R209" s="147"/>
      <c r="S209" s="147"/>
      <c r="T209" s="147"/>
      <c r="U209" s="147"/>
      <c r="V209" s="147"/>
      <c r="W209" s="147"/>
      <c r="X209" s="147"/>
      <c r="Y209" s="147"/>
      <c r="Z209" s="147"/>
      <c r="AA209" s="147"/>
      <c r="AB209" s="147"/>
      <c r="AC209" s="147"/>
      <c r="AD209" s="147"/>
      <c r="AE209" s="147"/>
      <c r="AG209" s="147"/>
      <c r="AH209" s="147"/>
      <c r="AI209" s="147"/>
      <c r="AJ209" s="147"/>
      <c r="AK209" s="147"/>
      <c r="AL209" s="147"/>
      <c r="AM209" s="147"/>
      <c r="AN209" s="147"/>
    </row>
    <row r="210" spans="2:40" x14ac:dyDescent="0.2">
      <c r="B210" s="147"/>
      <c r="C210" s="147"/>
      <c r="D210" s="147"/>
      <c r="E210" s="147"/>
      <c r="F210" s="147"/>
      <c r="G210" s="147"/>
      <c r="H210" s="147"/>
      <c r="I210" s="147"/>
      <c r="J210" s="147"/>
      <c r="K210" s="147"/>
      <c r="L210" s="147"/>
      <c r="M210" s="147"/>
      <c r="N210" s="147"/>
      <c r="O210" s="147"/>
      <c r="P210" s="147"/>
      <c r="Q210" s="147"/>
      <c r="R210" s="147"/>
      <c r="S210" s="147"/>
      <c r="T210" s="147"/>
      <c r="U210" s="147"/>
      <c r="V210" s="147"/>
      <c r="W210" s="147"/>
      <c r="X210" s="147"/>
      <c r="Y210" s="147"/>
      <c r="Z210" s="147"/>
      <c r="AA210" s="147"/>
      <c r="AB210" s="147"/>
      <c r="AC210" s="147"/>
      <c r="AD210" s="147"/>
      <c r="AE210" s="147"/>
      <c r="AG210" s="147"/>
      <c r="AH210" s="147"/>
      <c r="AI210" s="147"/>
      <c r="AJ210" s="147"/>
      <c r="AK210" s="147"/>
      <c r="AL210" s="147"/>
      <c r="AM210" s="147"/>
      <c r="AN210" s="147"/>
    </row>
    <row r="211" spans="2:40" x14ac:dyDescent="0.2">
      <c r="B211" s="147"/>
      <c r="C211" s="147"/>
      <c r="D211" s="147"/>
      <c r="E211" s="147"/>
      <c r="F211" s="147"/>
      <c r="G211" s="147"/>
      <c r="H211" s="147"/>
      <c r="I211" s="147"/>
      <c r="J211" s="147"/>
      <c r="K211" s="147"/>
      <c r="L211" s="147"/>
      <c r="M211" s="147"/>
      <c r="N211" s="147"/>
      <c r="O211" s="147"/>
      <c r="P211" s="147"/>
      <c r="Q211" s="147"/>
      <c r="R211" s="147"/>
      <c r="S211" s="147"/>
      <c r="T211" s="147"/>
      <c r="U211" s="147"/>
      <c r="V211" s="147"/>
      <c r="W211" s="147"/>
      <c r="X211" s="147"/>
      <c r="Y211" s="147"/>
      <c r="Z211" s="147"/>
      <c r="AA211" s="147"/>
      <c r="AB211" s="147"/>
      <c r="AC211" s="147"/>
      <c r="AD211" s="147"/>
      <c r="AE211" s="147"/>
      <c r="AG211" s="147"/>
      <c r="AH211" s="147"/>
      <c r="AI211" s="147"/>
      <c r="AJ211" s="147"/>
      <c r="AK211" s="147"/>
      <c r="AL211" s="147"/>
      <c r="AM211" s="147"/>
      <c r="AN211" s="147"/>
    </row>
    <row r="212" spans="2:40" x14ac:dyDescent="0.2">
      <c r="B212" s="147"/>
      <c r="C212" s="147"/>
      <c r="D212" s="147"/>
      <c r="E212" s="147"/>
      <c r="F212" s="147"/>
      <c r="G212" s="147"/>
      <c r="H212" s="147"/>
      <c r="I212" s="147"/>
      <c r="J212" s="147"/>
      <c r="K212" s="147"/>
      <c r="L212" s="147"/>
      <c r="M212" s="147"/>
      <c r="N212" s="147"/>
      <c r="O212" s="147"/>
      <c r="P212" s="147"/>
      <c r="Q212" s="147"/>
      <c r="R212" s="147"/>
      <c r="S212" s="147"/>
      <c r="T212" s="147"/>
      <c r="U212" s="147"/>
      <c r="V212" s="147"/>
      <c r="W212" s="147"/>
      <c r="X212" s="147"/>
      <c r="Y212" s="147"/>
      <c r="Z212" s="147"/>
      <c r="AA212" s="147"/>
      <c r="AB212" s="147"/>
      <c r="AC212" s="147"/>
      <c r="AD212" s="147"/>
      <c r="AE212" s="147"/>
      <c r="AG212" s="147"/>
      <c r="AH212" s="147"/>
      <c r="AI212" s="147"/>
      <c r="AJ212" s="147"/>
      <c r="AK212" s="147"/>
      <c r="AL212" s="147"/>
      <c r="AM212" s="147"/>
      <c r="AN212" s="147"/>
    </row>
    <row r="213" spans="2:40" x14ac:dyDescent="0.2">
      <c r="B213" s="147"/>
      <c r="C213" s="147"/>
      <c r="D213" s="147"/>
      <c r="E213" s="147"/>
      <c r="F213" s="147"/>
      <c r="G213" s="147"/>
      <c r="H213" s="147"/>
      <c r="I213" s="147"/>
      <c r="J213" s="147"/>
      <c r="K213" s="147"/>
      <c r="L213" s="147"/>
      <c r="M213" s="147"/>
      <c r="N213" s="147"/>
      <c r="O213" s="147"/>
      <c r="P213" s="147"/>
      <c r="Q213" s="147"/>
      <c r="R213" s="147"/>
      <c r="S213" s="147"/>
      <c r="T213" s="147"/>
      <c r="U213" s="147"/>
      <c r="V213" s="147"/>
      <c r="W213" s="147"/>
      <c r="X213" s="147"/>
      <c r="Y213" s="147"/>
      <c r="Z213" s="147"/>
      <c r="AA213" s="147"/>
      <c r="AB213" s="147"/>
      <c r="AC213" s="147"/>
      <c r="AD213" s="147"/>
      <c r="AE213" s="147"/>
      <c r="AG213" s="147"/>
      <c r="AH213" s="147">
        <v>152</v>
      </c>
      <c r="AI213" s="147"/>
      <c r="AJ213" s="147">
        <v>103</v>
      </c>
      <c r="AK213" s="147"/>
      <c r="AL213" s="147"/>
      <c r="AM213" s="147"/>
      <c r="AN213" s="147"/>
    </row>
    <row r="214" spans="2:40" x14ac:dyDescent="0.2">
      <c r="B214" s="147"/>
      <c r="C214" s="147"/>
      <c r="D214" s="147"/>
      <c r="E214" s="147"/>
      <c r="F214" s="147"/>
      <c r="G214" s="147"/>
      <c r="H214" s="147"/>
      <c r="I214" s="147"/>
      <c r="J214" s="147"/>
      <c r="K214" s="147"/>
      <c r="L214" s="147"/>
      <c r="M214" s="147"/>
      <c r="N214" s="147"/>
      <c r="O214" s="147"/>
      <c r="P214" s="147"/>
      <c r="Q214" s="147"/>
      <c r="R214" s="147"/>
      <c r="S214" s="147"/>
      <c r="T214" s="147"/>
      <c r="U214" s="147"/>
      <c r="V214" s="147"/>
      <c r="W214" s="147"/>
      <c r="X214" s="147"/>
      <c r="Y214" s="147"/>
      <c r="Z214" s="147"/>
      <c r="AA214" s="147"/>
      <c r="AB214" s="147"/>
      <c r="AC214" s="147"/>
      <c r="AD214" s="147"/>
      <c r="AE214" s="147"/>
      <c r="AG214" s="147"/>
      <c r="AH214" s="147"/>
      <c r="AI214" s="147"/>
      <c r="AJ214" s="147"/>
      <c r="AK214" s="147"/>
      <c r="AL214" s="147"/>
      <c r="AM214" s="147"/>
      <c r="AN214" s="147"/>
    </row>
    <row r="215" spans="2:40" x14ac:dyDescent="0.2">
      <c r="B215" s="147"/>
      <c r="C215" s="147"/>
      <c r="D215" s="147"/>
      <c r="E215" s="147"/>
      <c r="F215" s="147"/>
      <c r="G215" s="147"/>
      <c r="H215" s="147"/>
      <c r="I215" s="147"/>
      <c r="J215" s="147"/>
      <c r="K215" s="147"/>
      <c r="L215" s="147"/>
      <c r="M215" s="147"/>
      <c r="N215" s="147"/>
      <c r="O215" s="147"/>
      <c r="P215" s="147"/>
      <c r="Q215" s="147"/>
      <c r="R215" s="147"/>
      <c r="S215" s="147"/>
      <c r="T215" s="147"/>
      <c r="U215" s="147"/>
      <c r="V215" s="147"/>
      <c r="W215" s="147"/>
      <c r="X215" s="147"/>
      <c r="Y215" s="147"/>
      <c r="Z215" s="147"/>
      <c r="AA215" s="147"/>
      <c r="AB215" s="147"/>
      <c r="AC215" s="147"/>
      <c r="AD215" s="147"/>
      <c r="AE215" s="147"/>
      <c r="AG215" s="147"/>
      <c r="AH215" s="147"/>
      <c r="AI215" s="147"/>
      <c r="AJ215" s="147"/>
      <c r="AK215" s="147"/>
      <c r="AL215" s="147"/>
      <c r="AM215" s="147"/>
      <c r="AN215" s="147"/>
    </row>
    <row r="216" spans="2:40" x14ac:dyDescent="0.2">
      <c r="B216" s="147"/>
      <c r="C216" s="147"/>
      <c r="D216" s="147">
        <v>2</v>
      </c>
      <c r="E216" s="147">
        <v>1</v>
      </c>
      <c r="F216" s="147"/>
      <c r="G216" s="147"/>
      <c r="H216" s="147"/>
      <c r="I216" s="147"/>
      <c r="J216" s="147"/>
      <c r="K216" s="147"/>
      <c r="L216" s="147"/>
      <c r="M216" s="147"/>
      <c r="N216" s="147"/>
      <c r="O216" s="147"/>
      <c r="P216" s="147"/>
      <c r="Q216" s="147"/>
      <c r="R216" s="147"/>
      <c r="S216" s="147"/>
      <c r="T216" s="147"/>
      <c r="U216" s="147"/>
      <c r="V216" s="147"/>
      <c r="W216" s="147"/>
      <c r="X216" s="147"/>
      <c r="Y216" s="147"/>
      <c r="Z216" s="147"/>
      <c r="AA216" s="147"/>
      <c r="AB216" s="147"/>
      <c r="AC216" s="147"/>
      <c r="AD216" s="147"/>
      <c r="AE216" s="147"/>
      <c r="AG216" s="147"/>
      <c r="AH216" s="147"/>
      <c r="AI216" s="147"/>
      <c r="AJ216" s="147"/>
      <c r="AK216" s="147"/>
      <c r="AL216" s="147"/>
      <c r="AM216" s="147"/>
      <c r="AN216" s="147"/>
    </row>
    <row r="217" spans="2:40" x14ac:dyDescent="0.2">
      <c r="B217" s="147">
        <v>4</v>
      </c>
      <c r="C217" s="147">
        <v>3</v>
      </c>
      <c r="D217" s="147"/>
      <c r="E217" s="147"/>
      <c r="F217" s="147"/>
      <c r="G217" s="147"/>
      <c r="H217" s="147"/>
      <c r="I217" s="147"/>
      <c r="J217" s="147"/>
      <c r="K217" s="147"/>
      <c r="L217" s="147"/>
      <c r="M217" s="147"/>
      <c r="N217" s="147"/>
      <c r="O217" s="147"/>
      <c r="P217" s="147"/>
      <c r="Q217" s="147"/>
      <c r="R217" s="147"/>
      <c r="S217" s="147"/>
      <c r="T217" s="147"/>
      <c r="U217" s="147"/>
      <c r="V217" s="147"/>
      <c r="W217" s="147"/>
      <c r="X217" s="147"/>
      <c r="Y217" s="147"/>
      <c r="Z217" s="147"/>
      <c r="AA217" s="147"/>
      <c r="AB217" s="147"/>
      <c r="AC217" s="147"/>
      <c r="AD217" s="147"/>
      <c r="AE217" s="147"/>
      <c r="AG217" s="147">
        <v>85</v>
      </c>
      <c r="AH217" s="147"/>
      <c r="AI217" s="147"/>
      <c r="AJ217" s="147"/>
      <c r="AK217" s="147"/>
      <c r="AL217" s="147"/>
      <c r="AM217" s="147"/>
      <c r="AN217" s="147"/>
    </row>
    <row r="218" spans="2:40" x14ac:dyDescent="0.2">
      <c r="B218" s="147"/>
      <c r="C218" s="147"/>
      <c r="D218" s="147"/>
      <c r="E218" s="147"/>
      <c r="F218" s="147"/>
      <c r="G218" s="147"/>
      <c r="H218" s="147"/>
      <c r="I218" s="147"/>
      <c r="J218" s="147"/>
      <c r="K218" s="147"/>
      <c r="L218" s="147"/>
      <c r="M218" s="147"/>
      <c r="N218" s="147"/>
      <c r="O218" s="147"/>
      <c r="P218" s="147"/>
      <c r="Q218" s="147"/>
      <c r="R218" s="147"/>
      <c r="S218" s="147"/>
      <c r="T218" s="147"/>
      <c r="U218" s="147"/>
      <c r="V218" s="147"/>
      <c r="W218" s="147"/>
      <c r="X218" s="147"/>
      <c r="Y218" s="147"/>
      <c r="Z218" s="147"/>
      <c r="AA218" s="147"/>
      <c r="AB218" s="147"/>
      <c r="AC218" s="147"/>
      <c r="AD218" s="147"/>
      <c r="AE218" s="147"/>
      <c r="AF218">
        <v>152</v>
      </c>
      <c r="AG218" s="147"/>
      <c r="AH218" s="147"/>
      <c r="AI218" s="147"/>
      <c r="AJ218" s="147"/>
      <c r="AK218" s="147">
        <v>329</v>
      </c>
      <c r="AL218" s="147"/>
      <c r="AM218" s="147"/>
      <c r="AN218" s="236">
        <v>43001</v>
      </c>
    </row>
    <row r="219" spans="2:40" x14ac:dyDescent="0.2">
      <c r="B219" s="147"/>
      <c r="C219" s="147"/>
      <c r="D219" s="147"/>
      <c r="E219" s="147"/>
      <c r="F219" s="147"/>
      <c r="G219" s="147"/>
      <c r="H219" s="147"/>
      <c r="I219" s="147"/>
      <c r="J219" s="147"/>
      <c r="K219" s="147"/>
      <c r="L219" s="147"/>
      <c r="M219" s="147"/>
      <c r="N219" s="147"/>
      <c r="O219" s="147"/>
      <c r="P219" s="147"/>
      <c r="Q219" s="147"/>
      <c r="R219" s="147"/>
      <c r="S219" s="147"/>
      <c r="T219" s="147"/>
      <c r="U219" s="147"/>
      <c r="V219" s="147"/>
      <c r="W219" s="147"/>
      <c r="X219" s="147"/>
      <c r="Y219" s="147"/>
      <c r="Z219" s="147"/>
      <c r="AA219" s="147"/>
      <c r="AB219" s="147"/>
      <c r="AC219" s="147"/>
      <c r="AD219" s="147"/>
      <c r="AE219" s="147"/>
      <c r="AG219" s="147"/>
      <c r="AH219" s="147"/>
      <c r="AI219" s="147"/>
      <c r="AJ219" s="147"/>
      <c r="AK219" s="147"/>
      <c r="AL219" s="147"/>
      <c r="AM219" s="147"/>
      <c r="AN219" s="147"/>
    </row>
    <row r="220" spans="2:40" x14ac:dyDescent="0.2">
      <c r="B220" s="147"/>
      <c r="C220" s="147"/>
      <c r="D220" s="147"/>
      <c r="E220" s="147"/>
      <c r="F220" s="147"/>
      <c r="G220" s="147"/>
      <c r="H220" s="147"/>
      <c r="I220" s="147"/>
      <c r="J220" s="147"/>
      <c r="K220" s="147"/>
      <c r="L220" s="147"/>
      <c r="M220" s="147"/>
      <c r="N220" s="147"/>
      <c r="O220" s="147"/>
      <c r="P220" s="147"/>
      <c r="Q220" s="147"/>
      <c r="R220" s="147"/>
      <c r="S220" s="147"/>
      <c r="T220" s="147"/>
      <c r="U220" s="147"/>
      <c r="V220" s="147"/>
      <c r="W220" s="147"/>
      <c r="X220" s="147"/>
      <c r="Y220" s="147"/>
      <c r="Z220" s="147"/>
      <c r="AA220" s="147"/>
      <c r="AB220" s="147"/>
      <c r="AC220" s="147"/>
      <c r="AD220" s="147"/>
      <c r="AE220" s="147"/>
      <c r="AG220" s="147"/>
      <c r="AH220" s="147"/>
      <c r="AI220" s="147"/>
      <c r="AJ220" s="147"/>
      <c r="AK220" s="147"/>
      <c r="AL220" s="147"/>
      <c r="AM220" s="147"/>
      <c r="AN220" s="147"/>
    </row>
    <row r="221" spans="2:40" x14ac:dyDescent="0.2">
      <c r="B221" s="147"/>
      <c r="C221" s="147"/>
      <c r="D221" s="147"/>
      <c r="E221" s="147"/>
      <c r="F221" s="147"/>
      <c r="G221" s="147"/>
      <c r="H221" s="147"/>
      <c r="I221" s="147"/>
      <c r="J221" s="147"/>
      <c r="K221" s="147"/>
      <c r="L221" s="147"/>
      <c r="M221" s="147"/>
      <c r="N221" s="147"/>
      <c r="O221" s="147"/>
      <c r="P221" s="147"/>
      <c r="Q221" s="147"/>
      <c r="R221" s="147"/>
      <c r="S221" s="147"/>
      <c r="T221" s="147"/>
      <c r="U221" s="147"/>
      <c r="V221" s="147"/>
      <c r="W221" s="147"/>
      <c r="X221" s="147"/>
      <c r="Y221" s="147"/>
      <c r="Z221" s="147"/>
      <c r="AA221" s="147"/>
      <c r="AB221" s="147"/>
      <c r="AC221" s="147"/>
      <c r="AD221" s="147"/>
      <c r="AE221" s="147"/>
      <c r="AG221" s="147"/>
      <c r="AH221" s="147"/>
      <c r="AI221" s="147"/>
      <c r="AJ221" s="147"/>
      <c r="AK221" s="147"/>
      <c r="AL221" s="147"/>
      <c r="AM221" s="147"/>
      <c r="AN221" s="147"/>
    </row>
    <row r="222" spans="2:40" x14ac:dyDescent="0.2">
      <c r="B222" s="147"/>
      <c r="C222" s="147"/>
      <c r="D222" s="147"/>
      <c r="E222" s="147"/>
      <c r="F222" s="147"/>
      <c r="G222" s="147"/>
      <c r="H222" s="147"/>
      <c r="I222" s="147"/>
      <c r="J222" s="147"/>
      <c r="K222" s="147"/>
      <c r="L222" s="147"/>
      <c r="M222" s="147"/>
      <c r="N222" s="147"/>
      <c r="O222" s="147"/>
      <c r="P222" s="147"/>
      <c r="Q222" s="147"/>
      <c r="R222" s="147"/>
      <c r="S222" s="147"/>
      <c r="T222" s="147"/>
      <c r="U222" s="147"/>
      <c r="V222" s="147"/>
      <c r="W222" s="147"/>
      <c r="X222" s="147"/>
      <c r="Y222" s="147"/>
      <c r="Z222" s="147"/>
      <c r="AA222" s="147"/>
      <c r="AB222" s="147"/>
      <c r="AC222" s="147"/>
      <c r="AD222" s="147"/>
      <c r="AE222" s="147"/>
      <c r="AG222" s="147"/>
      <c r="AH222" s="147"/>
      <c r="AI222" s="147"/>
      <c r="AJ222" s="147"/>
      <c r="AK222" s="147"/>
      <c r="AL222" s="147"/>
      <c r="AM222" s="147"/>
      <c r="AN222" s="147"/>
    </row>
    <row r="223" spans="2:40" x14ac:dyDescent="0.2">
      <c r="B223" s="147"/>
      <c r="C223" s="147"/>
      <c r="D223" s="147"/>
      <c r="E223" s="147"/>
      <c r="F223" s="147"/>
      <c r="G223" s="147"/>
      <c r="H223" s="147"/>
      <c r="I223" s="147"/>
      <c r="J223" s="147"/>
      <c r="K223" s="147"/>
      <c r="L223" s="147"/>
      <c r="M223" s="147"/>
      <c r="N223" s="147"/>
      <c r="O223" s="147"/>
      <c r="P223" s="147"/>
      <c r="Q223" s="147"/>
      <c r="R223" s="147"/>
      <c r="S223" s="147"/>
      <c r="T223" s="147"/>
      <c r="U223" s="147"/>
      <c r="V223" s="147"/>
      <c r="W223" s="147"/>
      <c r="X223" s="147"/>
      <c r="Y223" s="147"/>
      <c r="Z223" s="147"/>
      <c r="AA223" s="147"/>
      <c r="AB223" s="147"/>
      <c r="AC223" s="147"/>
      <c r="AD223" s="147"/>
      <c r="AE223" s="147"/>
      <c r="AG223" s="147"/>
      <c r="AH223" s="147"/>
      <c r="AI223" s="147"/>
      <c r="AJ223" s="147"/>
      <c r="AK223" s="147"/>
      <c r="AL223" s="147"/>
      <c r="AM223" s="147"/>
      <c r="AN223" s="147"/>
    </row>
    <row r="224" spans="2:40" x14ac:dyDescent="0.2">
      <c r="B224" s="147"/>
      <c r="C224" s="147"/>
      <c r="F224" s="147"/>
      <c r="G224" s="147"/>
      <c r="H224" s="147"/>
      <c r="I224" s="147"/>
      <c r="J224" s="147"/>
      <c r="K224" s="147"/>
      <c r="L224" s="147"/>
      <c r="M224" s="147"/>
      <c r="N224" s="147"/>
      <c r="O224" s="147"/>
      <c r="P224" s="147"/>
      <c r="Q224" s="147"/>
      <c r="R224" s="147"/>
      <c r="S224" s="147"/>
      <c r="T224" s="147"/>
      <c r="U224" s="147"/>
      <c r="V224" s="147"/>
      <c r="W224" s="147"/>
      <c r="X224" s="147"/>
      <c r="Y224" s="147"/>
      <c r="Z224" s="147"/>
      <c r="AA224" s="147"/>
      <c r="AB224" s="147"/>
      <c r="AC224" s="147"/>
      <c r="AD224" s="147"/>
      <c r="AE224" s="147"/>
      <c r="AG224" s="147"/>
      <c r="AH224" s="147"/>
      <c r="AI224" s="147"/>
      <c r="AJ224" s="147"/>
      <c r="AK224" s="147"/>
      <c r="AL224" s="147"/>
      <c r="AM224" s="147"/>
      <c r="AN224" s="147"/>
    </row>
    <row r="272" spans="4:5" x14ac:dyDescent="0.2">
      <c r="D272" s="147"/>
      <c r="E272" s="147"/>
    </row>
    <row r="273" spans="2:41" x14ac:dyDescent="0.2">
      <c r="B273" s="147"/>
      <c r="C273" s="147"/>
      <c r="D273" s="147"/>
      <c r="E273" s="147"/>
      <c r="F273" s="147"/>
      <c r="G273" s="147"/>
      <c r="H273" s="147"/>
      <c r="I273" s="147"/>
      <c r="J273" s="147"/>
      <c r="K273" s="147"/>
      <c r="L273" s="147"/>
      <c r="M273" s="147"/>
      <c r="N273" s="147"/>
      <c r="O273" s="147"/>
      <c r="P273" s="147"/>
      <c r="Q273" s="147"/>
      <c r="R273" s="147"/>
      <c r="S273" s="147"/>
      <c r="T273" s="147"/>
      <c r="U273" s="147"/>
      <c r="V273" s="147"/>
      <c r="W273" s="147"/>
      <c r="X273" s="147"/>
      <c r="Y273" s="147"/>
      <c r="Z273" s="147"/>
      <c r="AA273" s="147"/>
      <c r="AB273" s="147"/>
      <c r="AC273" s="147"/>
      <c r="AD273" s="147"/>
      <c r="AE273" s="147"/>
      <c r="AG273" s="147"/>
      <c r="AH273" s="147"/>
      <c r="AI273" s="147"/>
      <c r="AJ273" s="147"/>
      <c r="AK273" s="147"/>
      <c r="AL273" s="147"/>
      <c r="AM273" s="147"/>
      <c r="AN273" s="147"/>
      <c r="AO273" s="147"/>
    </row>
    <row r="274" spans="2:41" x14ac:dyDescent="0.2">
      <c r="B274" s="147"/>
      <c r="C274" s="147"/>
      <c r="D274" s="147"/>
      <c r="E274" s="147"/>
      <c r="F274" s="147"/>
      <c r="G274" s="147"/>
      <c r="H274" s="147"/>
      <c r="I274" s="147"/>
      <c r="J274" s="147"/>
      <c r="K274" s="147"/>
      <c r="L274" s="147"/>
      <c r="M274" s="147"/>
      <c r="N274" s="147"/>
      <c r="O274" s="147"/>
      <c r="P274" s="147"/>
      <c r="Q274" s="147"/>
      <c r="R274" s="147"/>
      <c r="S274" s="147"/>
      <c r="T274" s="147"/>
      <c r="U274" s="147"/>
      <c r="V274" s="147"/>
      <c r="W274" s="147"/>
      <c r="X274" s="147"/>
      <c r="Y274" s="147"/>
      <c r="Z274" s="147"/>
      <c r="AA274" s="147"/>
      <c r="AB274" s="147"/>
      <c r="AC274" s="147"/>
      <c r="AD274" s="147"/>
      <c r="AE274" s="147"/>
      <c r="AG274" s="147"/>
      <c r="AH274" s="147"/>
      <c r="AI274" s="147"/>
      <c r="AJ274" s="147"/>
      <c r="AK274" s="147"/>
      <c r="AL274" s="147"/>
      <c r="AM274" s="147"/>
      <c r="AN274" s="147"/>
      <c r="AO274" s="147"/>
    </row>
    <row r="275" spans="2:41" x14ac:dyDescent="0.2">
      <c r="B275" s="147"/>
      <c r="C275" s="147"/>
      <c r="D275" s="147"/>
      <c r="E275" s="147"/>
      <c r="F275" s="147"/>
      <c r="G275" s="147"/>
      <c r="H275" s="147"/>
      <c r="I275" s="147"/>
      <c r="J275" s="147"/>
      <c r="K275" s="147"/>
      <c r="L275" s="147"/>
      <c r="M275" s="147"/>
      <c r="N275" s="147"/>
      <c r="O275" s="147"/>
      <c r="P275" s="147"/>
      <c r="Q275" s="147"/>
      <c r="R275" s="147"/>
      <c r="S275" s="147"/>
      <c r="T275" s="147"/>
      <c r="U275" s="147"/>
      <c r="V275" s="147"/>
      <c r="W275" s="147"/>
      <c r="X275" s="147"/>
      <c r="Y275" s="147"/>
      <c r="Z275" s="147"/>
      <c r="AA275" s="147"/>
      <c r="AB275" s="147"/>
      <c r="AC275" s="147"/>
      <c r="AD275" s="147"/>
      <c r="AE275" s="147"/>
      <c r="AG275" s="147"/>
      <c r="AH275" s="147"/>
      <c r="AI275" s="147"/>
      <c r="AJ275" s="147"/>
      <c r="AK275" s="147"/>
      <c r="AL275" s="147"/>
      <c r="AM275" s="147"/>
      <c r="AN275" s="147"/>
      <c r="AO275" s="147"/>
    </row>
    <row r="276" spans="2:41" x14ac:dyDescent="0.2">
      <c r="B276" s="147"/>
      <c r="C276" s="147"/>
      <c r="D276" s="147"/>
      <c r="E276" s="147"/>
      <c r="F276" s="147"/>
      <c r="G276" s="147"/>
      <c r="H276" s="147"/>
      <c r="I276" s="147"/>
      <c r="J276" s="147"/>
      <c r="K276" s="147"/>
      <c r="L276" s="147"/>
      <c r="M276" s="147"/>
      <c r="N276" s="147"/>
      <c r="O276" s="147"/>
      <c r="P276" s="147"/>
      <c r="Q276" s="147"/>
      <c r="R276" s="147"/>
      <c r="S276" s="147"/>
      <c r="T276" s="147"/>
      <c r="U276" s="147"/>
      <c r="V276" s="147"/>
      <c r="W276" s="147"/>
      <c r="X276" s="147"/>
      <c r="Y276" s="147"/>
      <c r="Z276" s="147"/>
      <c r="AA276" s="147"/>
      <c r="AB276" s="147"/>
      <c r="AC276" s="147"/>
      <c r="AD276" s="147"/>
      <c r="AE276" s="147"/>
      <c r="AG276" s="147"/>
      <c r="AH276" s="147"/>
      <c r="AI276" s="147"/>
      <c r="AJ276" s="147"/>
      <c r="AK276" s="147"/>
      <c r="AL276" s="147"/>
      <c r="AM276" s="147"/>
      <c r="AN276" s="147"/>
      <c r="AO276" s="147"/>
    </row>
    <row r="277" spans="2:41" x14ac:dyDescent="0.2">
      <c r="B277" s="147"/>
      <c r="C277" s="147"/>
      <c r="D277" s="147"/>
      <c r="E277" s="147"/>
      <c r="F277" s="147"/>
      <c r="G277" s="147"/>
      <c r="H277" s="147"/>
      <c r="I277" s="147"/>
      <c r="J277" s="147"/>
      <c r="K277" s="147"/>
      <c r="L277" s="147"/>
      <c r="M277" s="147"/>
      <c r="N277" s="147"/>
      <c r="O277" s="147"/>
      <c r="P277" s="147"/>
      <c r="Q277" s="147"/>
      <c r="R277" s="147"/>
      <c r="S277" s="147"/>
      <c r="T277" s="147"/>
      <c r="U277" s="147"/>
      <c r="V277" s="147"/>
      <c r="W277" s="147"/>
      <c r="X277" s="147"/>
      <c r="Y277" s="147"/>
      <c r="Z277" s="147"/>
      <c r="AA277" s="147"/>
      <c r="AB277" s="147"/>
      <c r="AC277" s="147"/>
      <c r="AD277" s="147"/>
      <c r="AE277" s="147"/>
      <c r="AG277" s="147"/>
      <c r="AH277" s="147">
        <v>161</v>
      </c>
      <c r="AI277" s="147"/>
      <c r="AJ277" s="147">
        <v>109</v>
      </c>
      <c r="AK277" s="147"/>
      <c r="AL277" s="147"/>
      <c r="AM277" s="147"/>
      <c r="AN277" s="147"/>
      <c r="AO277" s="147"/>
    </row>
    <row r="278" spans="2:41" x14ac:dyDescent="0.2">
      <c r="B278" s="147"/>
      <c r="C278" s="147"/>
      <c r="D278" s="147"/>
      <c r="E278" s="147"/>
      <c r="F278" s="147"/>
      <c r="G278" s="147"/>
      <c r="H278" s="147"/>
      <c r="I278" s="147"/>
      <c r="J278" s="147"/>
      <c r="K278" s="147"/>
      <c r="L278" s="147"/>
      <c r="M278" s="147"/>
      <c r="N278" s="147"/>
      <c r="O278" s="147"/>
      <c r="P278" s="147"/>
      <c r="Q278" s="147"/>
      <c r="R278" s="147"/>
      <c r="S278" s="147"/>
      <c r="T278" s="147"/>
      <c r="U278" s="147"/>
      <c r="V278" s="147"/>
      <c r="W278" s="147"/>
      <c r="X278" s="147"/>
      <c r="Y278" s="147"/>
      <c r="Z278" s="147"/>
      <c r="AA278" s="147"/>
      <c r="AB278" s="147"/>
      <c r="AC278" s="147"/>
      <c r="AD278" s="147"/>
      <c r="AE278" s="147"/>
      <c r="AG278" s="147"/>
      <c r="AH278" s="147"/>
      <c r="AI278" s="147"/>
      <c r="AJ278" s="147"/>
      <c r="AK278" s="147"/>
      <c r="AL278" s="147"/>
      <c r="AM278" s="147"/>
      <c r="AN278" s="147"/>
      <c r="AO278" s="147"/>
    </row>
    <row r="279" spans="2:41" x14ac:dyDescent="0.2">
      <c r="B279" s="147"/>
      <c r="C279" s="147"/>
      <c r="D279" s="147"/>
      <c r="E279" s="147"/>
      <c r="F279" s="147"/>
      <c r="G279" s="147"/>
      <c r="H279" s="147"/>
      <c r="I279" s="147"/>
      <c r="J279" s="147"/>
      <c r="K279" s="147"/>
      <c r="L279" s="147"/>
      <c r="M279" s="147"/>
      <c r="N279" s="147"/>
      <c r="O279" s="147"/>
      <c r="P279" s="147"/>
      <c r="Q279" s="147"/>
      <c r="R279" s="147"/>
      <c r="S279" s="147"/>
      <c r="T279" s="147"/>
      <c r="U279" s="147"/>
      <c r="V279" s="147"/>
      <c r="W279" s="147"/>
      <c r="X279" s="147"/>
      <c r="Y279" s="147"/>
      <c r="Z279" s="147"/>
      <c r="AA279" s="147"/>
      <c r="AB279" s="147"/>
      <c r="AC279" s="147"/>
      <c r="AD279" s="147"/>
      <c r="AE279" s="147"/>
      <c r="AG279" s="147"/>
      <c r="AH279" s="147"/>
      <c r="AI279" s="147"/>
      <c r="AJ279" s="147"/>
      <c r="AK279" s="147"/>
      <c r="AL279" s="147"/>
      <c r="AM279" s="147"/>
      <c r="AN279" s="147"/>
      <c r="AO279" s="147"/>
    </row>
    <row r="280" spans="2:41" x14ac:dyDescent="0.2">
      <c r="B280" s="147"/>
      <c r="C280" s="147"/>
      <c r="D280" s="147">
        <v>1</v>
      </c>
      <c r="E280" s="147">
        <v>1</v>
      </c>
      <c r="F280" s="147"/>
      <c r="G280" s="147"/>
      <c r="H280" s="147"/>
      <c r="I280" s="147"/>
      <c r="J280" s="147"/>
      <c r="K280" s="147"/>
      <c r="L280" s="147"/>
      <c r="M280" s="147"/>
      <c r="N280" s="147"/>
      <c r="O280" s="147"/>
      <c r="P280" s="147"/>
      <c r="Q280" s="147"/>
      <c r="R280" s="147"/>
      <c r="S280" s="147"/>
      <c r="T280" s="147"/>
      <c r="U280" s="147"/>
      <c r="V280" s="147"/>
      <c r="W280" s="147"/>
      <c r="X280" s="147"/>
      <c r="Y280" s="147"/>
      <c r="Z280" s="147"/>
      <c r="AA280" s="147"/>
      <c r="AB280" s="147"/>
      <c r="AC280" s="147"/>
      <c r="AD280" s="147"/>
      <c r="AE280" s="147"/>
      <c r="AG280" s="147"/>
      <c r="AH280" s="147"/>
      <c r="AI280" s="147"/>
      <c r="AJ280" s="147"/>
      <c r="AK280" s="147"/>
      <c r="AL280" s="147"/>
      <c r="AM280" s="147"/>
      <c r="AN280" s="147"/>
      <c r="AO280" s="147"/>
    </row>
    <row r="281" spans="2:41" x14ac:dyDescent="0.2">
      <c r="B281" s="147">
        <v>2</v>
      </c>
      <c r="C281" s="147">
        <v>1</v>
      </c>
      <c r="D281" s="147"/>
      <c r="E281" s="147"/>
      <c r="F281" s="147"/>
      <c r="G281" s="147"/>
      <c r="H281" s="147"/>
      <c r="I281" s="147"/>
      <c r="J281" s="147"/>
      <c r="K281" s="147"/>
      <c r="L281" s="147"/>
      <c r="M281" s="147"/>
      <c r="N281" s="147"/>
      <c r="O281" s="147"/>
      <c r="P281" s="147"/>
      <c r="Q281" s="147"/>
      <c r="R281" s="147"/>
      <c r="S281" s="147"/>
      <c r="T281" s="147" t="s">
        <v>60</v>
      </c>
      <c r="U281" s="147"/>
      <c r="V281" s="147"/>
      <c r="W281" s="147"/>
      <c r="X281" s="147"/>
      <c r="Y281" s="147"/>
      <c r="Z281" s="147"/>
      <c r="AA281" s="147"/>
      <c r="AB281" s="147"/>
      <c r="AC281" s="147"/>
      <c r="AD281" s="147"/>
      <c r="AE281" s="147"/>
      <c r="AG281" s="147">
        <v>72</v>
      </c>
      <c r="AH281" s="147"/>
      <c r="AI281" s="147"/>
      <c r="AJ281" s="147"/>
      <c r="AK281" s="147"/>
      <c r="AL281" s="147"/>
      <c r="AM281" s="147"/>
      <c r="AN281" s="147"/>
      <c r="AO281" s="147"/>
    </row>
    <row r="282" spans="2:41" x14ac:dyDescent="0.2">
      <c r="B282" s="147"/>
      <c r="C282" s="147"/>
      <c r="D282" s="147"/>
      <c r="E282" s="147"/>
      <c r="F282" s="147"/>
      <c r="G282" s="147"/>
      <c r="H282" s="147"/>
      <c r="I282" s="147"/>
      <c r="J282" s="147"/>
      <c r="K282" s="147"/>
      <c r="L282" s="147"/>
      <c r="M282" s="147"/>
      <c r="N282" s="147"/>
      <c r="O282" s="147"/>
      <c r="P282" s="147"/>
      <c r="Q282" s="147"/>
      <c r="R282" s="147"/>
      <c r="S282" s="147"/>
      <c r="T282" s="147"/>
      <c r="U282" s="147"/>
      <c r="V282" s="147"/>
      <c r="W282" s="147"/>
      <c r="X282" s="147"/>
      <c r="Y282" s="147"/>
      <c r="Z282" s="147"/>
      <c r="AA282" s="147"/>
      <c r="AB282" s="147"/>
      <c r="AC282" s="147"/>
      <c r="AD282" s="147"/>
      <c r="AE282" s="147"/>
      <c r="AF282">
        <v>93</v>
      </c>
      <c r="AG282" s="147"/>
      <c r="AH282" s="147"/>
      <c r="AI282" s="147"/>
      <c r="AJ282" s="147"/>
      <c r="AK282" s="147">
        <v>236</v>
      </c>
      <c r="AL282" s="147"/>
      <c r="AM282" s="147"/>
      <c r="AN282" s="236">
        <v>42999</v>
      </c>
      <c r="AO282" s="147" t="s">
        <v>62</v>
      </c>
    </row>
    <row r="283" spans="2:41" x14ac:dyDescent="0.2">
      <c r="B283" s="147"/>
      <c r="C283" s="147"/>
      <c r="D283" s="147"/>
      <c r="E283" s="147"/>
      <c r="F283" s="147"/>
      <c r="G283" s="147"/>
      <c r="H283" s="147"/>
      <c r="I283" s="147"/>
      <c r="J283" s="147"/>
      <c r="K283" s="147"/>
      <c r="L283" s="147"/>
      <c r="M283" s="147"/>
      <c r="N283" s="147"/>
      <c r="O283" s="147"/>
      <c r="P283" s="147"/>
      <c r="Q283" s="147"/>
      <c r="R283" s="147"/>
      <c r="S283" s="147"/>
      <c r="T283" s="147"/>
      <c r="U283" s="147"/>
      <c r="V283" s="147"/>
      <c r="W283" s="147"/>
      <c r="X283" s="147"/>
      <c r="Y283" s="147"/>
      <c r="Z283" s="147"/>
      <c r="AA283" s="147"/>
      <c r="AB283" s="147"/>
      <c r="AC283" s="147"/>
      <c r="AD283" s="147"/>
      <c r="AE283" s="147"/>
      <c r="AG283" s="147"/>
      <c r="AH283" s="147">
        <v>192</v>
      </c>
      <c r="AI283" s="147"/>
      <c r="AJ283" s="147"/>
      <c r="AK283" s="147"/>
      <c r="AL283" s="147"/>
      <c r="AM283" s="147"/>
      <c r="AN283" s="147"/>
      <c r="AO283" s="147"/>
    </row>
    <row r="284" spans="2:41" x14ac:dyDescent="0.2">
      <c r="B284" s="147"/>
      <c r="C284" s="147"/>
      <c r="D284" s="147"/>
      <c r="E284" s="147"/>
      <c r="F284" s="147"/>
      <c r="G284" s="147"/>
      <c r="H284" s="147"/>
      <c r="I284" s="147"/>
      <c r="J284" s="147"/>
      <c r="K284" s="147"/>
      <c r="L284" s="147"/>
      <c r="M284" s="147"/>
      <c r="N284" s="147"/>
      <c r="O284" s="147"/>
      <c r="P284" s="147"/>
      <c r="Q284" s="147"/>
      <c r="R284" s="147"/>
      <c r="S284" s="147"/>
      <c r="T284" s="147"/>
      <c r="U284" s="147"/>
      <c r="V284" s="147"/>
      <c r="W284" s="147"/>
      <c r="X284" s="147"/>
      <c r="Y284" s="147"/>
      <c r="Z284" s="147"/>
      <c r="AA284" s="147"/>
      <c r="AB284" s="147"/>
      <c r="AC284" s="147"/>
      <c r="AD284" s="147"/>
      <c r="AE284" s="147"/>
      <c r="AG284" s="147"/>
      <c r="AH284" s="147"/>
      <c r="AI284" s="147"/>
      <c r="AJ284" s="147"/>
      <c r="AK284" s="147"/>
      <c r="AL284" s="147"/>
      <c r="AM284" s="147"/>
      <c r="AN284" s="147"/>
      <c r="AO284" s="147"/>
    </row>
    <row r="285" spans="2:41" x14ac:dyDescent="0.2">
      <c r="B285" s="147"/>
      <c r="C285" s="147"/>
      <c r="D285" s="147"/>
      <c r="E285" s="147"/>
      <c r="F285" s="147"/>
      <c r="G285" s="147"/>
      <c r="H285" s="147"/>
      <c r="I285" s="147"/>
      <c r="J285" s="147"/>
      <c r="K285" s="147"/>
      <c r="L285" s="147"/>
      <c r="M285" s="147"/>
      <c r="N285" s="147"/>
      <c r="O285" s="147"/>
      <c r="P285" s="147"/>
      <c r="Q285" s="147"/>
      <c r="R285" s="147"/>
      <c r="S285" s="147"/>
      <c r="T285" s="147"/>
      <c r="U285" s="147"/>
      <c r="V285" s="147"/>
      <c r="W285" s="147"/>
      <c r="X285" s="147"/>
      <c r="Y285" s="147"/>
      <c r="Z285" s="147"/>
      <c r="AA285" s="147"/>
      <c r="AB285" s="147"/>
      <c r="AC285" s="147"/>
      <c r="AD285" s="147"/>
      <c r="AE285" s="147"/>
      <c r="AG285" s="147"/>
      <c r="AH285" s="147"/>
      <c r="AI285" s="147"/>
      <c r="AJ285" s="147"/>
      <c r="AK285" s="147"/>
      <c r="AL285" s="147"/>
      <c r="AM285" s="147"/>
      <c r="AN285" s="147"/>
      <c r="AO285" s="147"/>
    </row>
    <row r="286" spans="2:41" x14ac:dyDescent="0.2">
      <c r="B286" s="147"/>
      <c r="C286" s="147"/>
      <c r="D286" s="147">
        <v>1</v>
      </c>
      <c r="E286" s="147">
        <v>1</v>
      </c>
      <c r="F286" s="147"/>
      <c r="G286" s="147"/>
      <c r="H286" s="147"/>
      <c r="I286" s="147"/>
      <c r="J286" s="147"/>
      <c r="K286" s="147"/>
      <c r="L286" s="147"/>
      <c r="M286" s="147"/>
      <c r="N286" s="147"/>
      <c r="O286" s="147"/>
      <c r="P286" s="147"/>
      <c r="Q286" s="147"/>
      <c r="R286" s="147"/>
      <c r="S286" s="147"/>
      <c r="T286" s="147"/>
      <c r="U286" s="147"/>
      <c r="V286" s="147"/>
      <c r="W286" s="147"/>
      <c r="X286" s="147"/>
      <c r="Y286" s="147"/>
      <c r="Z286" s="147"/>
      <c r="AA286" s="147"/>
      <c r="AB286" s="147"/>
      <c r="AC286" s="147"/>
      <c r="AD286" s="147"/>
      <c r="AE286" s="147"/>
      <c r="AG286" s="147"/>
      <c r="AH286" s="147"/>
      <c r="AI286" s="147"/>
      <c r="AJ286" s="147"/>
      <c r="AK286" s="147"/>
      <c r="AL286" s="147"/>
      <c r="AM286" s="147"/>
      <c r="AN286" s="147"/>
      <c r="AO286" s="147"/>
    </row>
    <row r="287" spans="2:41" x14ac:dyDescent="0.2">
      <c r="B287" s="147">
        <v>3</v>
      </c>
      <c r="C287" s="147">
        <v>2</v>
      </c>
      <c r="D287" s="147"/>
      <c r="E287" s="147"/>
      <c r="F287" s="147"/>
      <c r="G287" s="147"/>
      <c r="H287" s="147"/>
      <c r="I287" s="147"/>
      <c r="J287" s="147"/>
      <c r="K287" s="147"/>
      <c r="L287" s="147"/>
      <c r="M287" s="147"/>
      <c r="N287" s="147"/>
      <c r="O287" s="147"/>
      <c r="P287" s="147"/>
      <c r="Q287" s="147"/>
      <c r="R287" s="147"/>
      <c r="S287" s="147"/>
      <c r="T287" s="147" t="s">
        <v>60</v>
      </c>
      <c r="U287" s="234">
        <v>0.9</v>
      </c>
      <c r="V287" s="234">
        <v>0.8</v>
      </c>
      <c r="W287" s="147"/>
      <c r="X287" s="147"/>
      <c r="Y287" s="147"/>
      <c r="Z287" s="147"/>
      <c r="AA287" s="147"/>
      <c r="AB287" s="147"/>
      <c r="AC287" s="147"/>
      <c r="AD287" s="147"/>
      <c r="AE287" s="147"/>
      <c r="AG287" s="147">
        <v>80</v>
      </c>
      <c r="AH287" s="147"/>
      <c r="AI287" s="147"/>
      <c r="AJ287" s="147"/>
      <c r="AK287" s="147"/>
      <c r="AL287" s="147"/>
      <c r="AM287" s="147"/>
      <c r="AN287" s="147"/>
      <c r="AO287" s="147"/>
    </row>
    <row r="288" spans="2:41" x14ac:dyDescent="0.2">
      <c r="B288" s="147"/>
      <c r="C288" s="147"/>
      <c r="D288" s="147"/>
      <c r="E288" s="147"/>
      <c r="F288" s="147"/>
      <c r="G288" s="147"/>
      <c r="H288" s="147"/>
      <c r="I288" s="147"/>
      <c r="J288" s="147"/>
      <c r="K288" s="147"/>
      <c r="L288" s="147"/>
      <c r="M288" s="147"/>
      <c r="N288" s="147"/>
      <c r="O288" s="147"/>
      <c r="P288" s="147"/>
      <c r="Q288" s="147"/>
      <c r="R288" s="147"/>
      <c r="S288" s="147"/>
      <c r="T288" s="147"/>
      <c r="U288" s="147"/>
      <c r="V288" s="147"/>
      <c r="W288" s="147"/>
      <c r="X288" s="147"/>
      <c r="Y288" s="147"/>
      <c r="Z288" s="147"/>
      <c r="AA288" s="147"/>
      <c r="AB288" s="147"/>
      <c r="AC288" s="147"/>
      <c r="AD288" s="147"/>
      <c r="AE288" s="147">
        <v>8.4</v>
      </c>
      <c r="AF288">
        <v>131</v>
      </c>
      <c r="AG288" s="147"/>
      <c r="AH288" s="147"/>
      <c r="AI288" s="147"/>
      <c r="AJ288" s="147"/>
      <c r="AK288" s="147">
        <v>140</v>
      </c>
      <c r="AL288" s="147"/>
      <c r="AM288" s="147"/>
      <c r="AN288" s="236">
        <v>43001</v>
      </c>
      <c r="AO288" s="147" t="s">
        <v>62</v>
      </c>
    </row>
    <row r="289" spans="2:41" x14ac:dyDescent="0.2">
      <c r="B289" s="147"/>
      <c r="C289" s="147"/>
      <c r="D289" s="147"/>
      <c r="E289" s="147"/>
      <c r="F289" s="147"/>
      <c r="G289" s="147"/>
      <c r="H289" s="147"/>
      <c r="I289" s="147"/>
      <c r="J289" s="147"/>
      <c r="K289" s="147"/>
      <c r="L289" s="147"/>
      <c r="M289" s="147"/>
      <c r="N289" s="147"/>
      <c r="O289" s="147"/>
      <c r="P289" s="147"/>
      <c r="Q289" s="147"/>
      <c r="R289" s="147"/>
      <c r="S289" s="147"/>
      <c r="T289" s="147"/>
      <c r="U289" s="147"/>
      <c r="V289" s="147"/>
      <c r="W289" s="147"/>
      <c r="X289" s="147"/>
      <c r="Y289" s="147"/>
      <c r="Z289" s="147"/>
      <c r="AA289" s="147"/>
      <c r="AB289" s="147"/>
      <c r="AC289" s="147"/>
      <c r="AD289" s="147"/>
      <c r="AE289" s="147"/>
      <c r="AG289" s="147"/>
      <c r="AH289" s="147"/>
      <c r="AI289" s="147"/>
      <c r="AJ289" s="147"/>
      <c r="AK289" s="147"/>
      <c r="AL289" s="147"/>
      <c r="AM289" s="147"/>
      <c r="AN289" s="147"/>
      <c r="AO289" s="147"/>
    </row>
    <row r="290" spans="2:41" x14ac:dyDescent="0.2">
      <c r="B290" s="147"/>
      <c r="C290" s="147"/>
      <c r="D290" s="147"/>
      <c r="E290" s="147"/>
      <c r="F290" s="147"/>
      <c r="G290" s="147"/>
      <c r="H290" s="147"/>
      <c r="I290" s="147"/>
      <c r="J290" s="147"/>
      <c r="K290" s="147"/>
      <c r="L290" s="147"/>
      <c r="M290" s="147"/>
      <c r="N290" s="147"/>
      <c r="O290" s="147"/>
      <c r="P290" s="147"/>
      <c r="Q290" s="147"/>
      <c r="R290" s="147"/>
      <c r="S290" s="147"/>
      <c r="T290" s="147"/>
      <c r="U290" s="147"/>
      <c r="V290" s="147"/>
      <c r="W290" s="147"/>
      <c r="X290" s="147"/>
      <c r="Y290" s="147"/>
      <c r="Z290" s="147"/>
      <c r="AA290" s="147"/>
      <c r="AB290" s="147"/>
      <c r="AC290" s="147"/>
      <c r="AD290" s="147"/>
      <c r="AE290" s="147"/>
      <c r="AG290" s="147"/>
      <c r="AH290" s="147"/>
      <c r="AI290" s="147"/>
      <c r="AJ290" s="147"/>
      <c r="AK290" s="147"/>
      <c r="AL290" s="147"/>
      <c r="AM290" s="147"/>
      <c r="AN290" s="147"/>
      <c r="AO290" s="147"/>
    </row>
    <row r="291" spans="2:41" x14ac:dyDescent="0.2">
      <c r="B291" s="147"/>
      <c r="C291" s="147"/>
      <c r="D291" s="147"/>
      <c r="E291" s="147"/>
      <c r="F291" s="147"/>
      <c r="G291" s="147"/>
      <c r="H291" s="147"/>
      <c r="I291" s="147"/>
      <c r="J291" s="147"/>
      <c r="K291" s="147"/>
      <c r="L291" s="147"/>
      <c r="M291" s="147"/>
      <c r="N291" s="147"/>
      <c r="O291" s="147"/>
      <c r="P291" s="147"/>
      <c r="Q291" s="147"/>
      <c r="R291" s="147"/>
      <c r="S291" s="147"/>
      <c r="T291" s="147"/>
      <c r="U291" s="147"/>
      <c r="V291" s="147"/>
      <c r="W291" s="147"/>
      <c r="X291" s="147"/>
      <c r="Y291" s="147"/>
      <c r="Z291" s="147"/>
      <c r="AA291" s="147"/>
      <c r="AB291" s="147"/>
      <c r="AC291" s="147"/>
      <c r="AD291" s="147"/>
      <c r="AE291" s="147"/>
      <c r="AG291" s="147"/>
      <c r="AH291" s="147"/>
      <c r="AI291" s="147"/>
      <c r="AJ291" s="147"/>
      <c r="AK291" s="147"/>
      <c r="AL291" s="147"/>
      <c r="AM291" s="147"/>
      <c r="AN291" s="147"/>
      <c r="AO291" s="147"/>
    </row>
    <row r="292" spans="2:41" x14ac:dyDescent="0.2">
      <c r="B292" s="147"/>
      <c r="C292" s="147"/>
      <c r="D292" s="147"/>
      <c r="E292" s="147"/>
      <c r="F292" s="147"/>
      <c r="G292" s="147"/>
      <c r="H292" s="147"/>
      <c r="I292" s="147"/>
      <c r="J292" s="147"/>
      <c r="K292" s="147"/>
      <c r="L292" s="147"/>
      <c r="M292" s="147"/>
      <c r="N292" s="147"/>
      <c r="O292" s="147"/>
      <c r="P292" s="147"/>
      <c r="Q292" s="147"/>
      <c r="R292" s="147"/>
      <c r="S292" s="147"/>
      <c r="T292" s="147"/>
      <c r="U292" s="147"/>
      <c r="V292" s="147"/>
      <c r="W292" s="147"/>
      <c r="X292" s="147"/>
      <c r="Y292" s="147"/>
      <c r="Z292" s="147"/>
      <c r="AA292" s="147"/>
      <c r="AB292" s="147"/>
      <c r="AC292" s="147"/>
      <c r="AD292" s="147"/>
      <c r="AE292" s="147"/>
      <c r="AG292" s="147"/>
      <c r="AH292" s="147">
        <v>191</v>
      </c>
      <c r="AI292" s="147"/>
      <c r="AJ292" s="147">
        <v>95</v>
      </c>
      <c r="AK292" s="147"/>
      <c r="AL292" s="147"/>
      <c r="AM292" s="147"/>
      <c r="AN292" s="147"/>
      <c r="AO292" s="147"/>
    </row>
    <row r="293" spans="2:41" x14ac:dyDescent="0.2">
      <c r="B293" s="147"/>
      <c r="C293" s="147"/>
      <c r="D293" s="147"/>
      <c r="E293" s="147"/>
      <c r="F293" s="147"/>
      <c r="G293" s="147"/>
      <c r="H293" s="147"/>
      <c r="I293" s="147"/>
      <c r="J293" s="147"/>
      <c r="K293" s="147"/>
      <c r="L293" s="147"/>
      <c r="M293" s="147"/>
      <c r="N293" s="147"/>
      <c r="O293" s="147"/>
      <c r="P293" s="147"/>
      <c r="Q293" s="147"/>
      <c r="R293" s="147"/>
      <c r="S293" s="147"/>
      <c r="T293" s="147"/>
      <c r="U293" s="147"/>
      <c r="V293" s="147"/>
      <c r="W293" s="147"/>
      <c r="X293" s="147"/>
      <c r="Y293" s="147"/>
      <c r="Z293" s="147"/>
      <c r="AA293" s="147"/>
      <c r="AB293" s="147"/>
      <c r="AC293" s="147"/>
      <c r="AD293" s="147"/>
      <c r="AE293" s="147"/>
      <c r="AG293" s="147"/>
      <c r="AH293" s="147"/>
      <c r="AI293" s="147"/>
      <c r="AJ293" s="147"/>
      <c r="AK293" s="147"/>
      <c r="AL293" s="147"/>
      <c r="AM293" s="147"/>
      <c r="AN293" s="147"/>
      <c r="AO293" s="147"/>
    </row>
    <row r="294" spans="2:41" x14ac:dyDescent="0.2">
      <c r="B294" s="147"/>
      <c r="C294" s="147"/>
      <c r="D294" s="147"/>
      <c r="E294" s="147"/>
      <c r="F294" s="147"/>
      <c r="G294" s="147"/>
      <c r="H294" s="147"/>
      <c r="I294" s="147"/>
      <c r="J294" s="147"/>
      <c r="K294" s="147"/>
      <c r="L294" s="147"/>
      <c r="M294" s="147"/>
      <c r="N294" s="147"/>
      <c r="O294" s="147"/>
      <c r="P294" s="147"/>
      <c r="Q294" s="147"/>
      <c r="R294" s="147"/>
      <c r="S294" s="147"/>
      <c r="T294" s="147"/>
      <c r="U294" s="147"/>
      <c r="V294" s="147"/>
      <c r="W294" s="147"/>
      <c r="X294" s="147"/>
      <c r="Y294" s="147"/>
      <c r="Z294" s="147"/>
      <c r="AA294" s="147"/>
      <c r="AB294" s="147"/>
      <c r="AC294" s="147"/>
      <c r="AD294" s="147"/>
      <c r="AE294" s="147"/>
      <c r="AG294" s="147"/>
      <c r="AH294" s="147"/>
      <c r="AI294" s="147"/>
      <c r="AJ294" s="147"/>
      <c r="AK294" s="147"/>
      <c r="AL294" s="147"/>
      <c r="AM294" s="147"/>
      <c r="AN294" s="147"/>
      <c r="AO294" s="147"/>
    </row>
    <row r="295" spans="2:41" x14ac:dyDescent="0.2">
      <c r="B295" s="147"/>
      <c r="C295" s="147"/>
      <c r="D295" s="147"/>
      <c r="E295" s="147">
        <v>1</v>
      </c>
      <c r="F295" s="147"/>
      <c r="G295" s="147"/>
      <c r="H295" s="147"/>
      <c r="I295" s="147"/>
      <c r="J295" s="147"/>
      <c r="K295" s="147"/>
      <c r="L295" s="147"/>
      <c r="M295" s="147"/>
      <c r="N295" s="147"/>
      <c r="O295" s="147"/>
      <c r="P295" s="147"/>
      <c r="Q295" s="147"/>
      <c r="R295" s="147"/>
      <c r="S295" s="147"/>
      <c r="T295" s="147"/>
      <c r="U295" s="147"/>
      <c r="V295" s="147"/>
      <c r="W295" s="147"/>
      <c r="X295" s="147"/>
      <c r="Y295" s="147"/>
      <c r="Z295" s="147"/>
      <c r="AA295" s="147"/>
      <c r="AB295" s="147"/>
      <c r="AC295" s="147"/>
      <c r="AD295" s="147"/>
      <c r="AE295" s="147"/>
      <c r="AG295" s="147"/>
      <c r="AH295" s="147"/>
      <c r="AI295" s="147"/>
      <c r="AJ295" s="147"/>
      <c r="AK295" s="147"/>
      <c r="AL295" s="147"/>
      <c r="AM295" s="147"/>
      <c r="AN295" s="147"/>
      <c r="AO295" s="147"/>
    </row>
    <row r="296" spans="2:41" x14ac:dyDescent="0.2">
      <c r="B296" s="147">
        <v>2</v>
      </c>
      <c r="C296" s="147">
        <v>2</v>
      </c>
      <c r="D296" s="147"/>
      <c r="E296" s="147"/>
      <c r="F296" s="147"/>
      <c r="G296" s="147"/>
      <c r="H296" s="147"/>
      <c r="I296" s="147"/>
      <c r="J296" s="147"/>
      <c r="K296" s="147"/>
      <c r="L296" s="147"/>
      <c r="M296" s="147"/>
      <c r="N296" s="147"/>
      <c r="O296" s="147"/>
      <c r="P296" s="147"/>
      <c r="Q296" s="147"/>
      <c r="R296" s="147"/>
      <c r="S296" s="147"/>
      <c r="T296" s="147" t="s">
        <v>60</v>
      </c>
      <c r="U296" s="234">
        <v>0.9</v>
      </c>
      <c r="V296" s="234">
        <v>0.8</v>
      </c>
      <c r="W296" s="147"/>
      <c r="X296" s="147"/>
      <c r="Y296" s="147"/>
      <c r="Z296" s="147"/>
      <c r="AA296" s="147"/>
      <c r="AB296" s="147"/>
      <c r="AC296" s="147"/>
      <c r="AD296" s="147"/>
      <c r="AE296" s="147"/>
      <c r="AG296" s="147">
        <v>87</v>
      </c>
      <c r="AH296" s="147"/>
      <c r="AI296" s="147"/>
      <c r="AJ296" s="147"/>
      <c r="AK296" s="147"/>
      <c r="AL296" s="147"/>
      <c r="AM296" s="147"/>
      <c r="AN296" s="147"/>
      <c r="AO296" s="147"/>
    </row>
    <row r="297" spans="2:41" x14ac:dyDescent="0.2">
      <c r="B297" s="147"/>
      <c r="C297" s="147"/>
      <c r="D297" s="147"/>
      <c r="E297" s="147"/>
      <c r="F297" s="147"/>
      <c r="G297" s="147"/>
      <c r="H297" s="147"/>
      <c r="I297" s="147"/>
      <c r="J297" s="147"/>
      <c r="K297" s="147"/>
      <c r="L297" s="147"/>
      <c r="M297" s="147"/>
      <c r="N297" s="147"/>
      <c r="O297" s="147"/>
      <c r="P297" s="147"/>
      <c r="Q297" s="147"/>
      <c r="R297" s="147"/>
      <c r="S297" s="147"/>
      <c r="T297" s="147"/>
      <c r="U297" s="147"/>
      <c r="V297" s="147"/>
      <c r="W297" s="147"/>
      <c r="X297" s="147"/>
      <c r="Y297" s="147"/>
      <c r="Z297" s="147"/>
      <c r="AA297" s="147"/>
      <c r="AB297" s="147"/>
      <c r="AC297" s="147"/>
      <c r="AD297" s="147"/>
      <c r="AE297" s="147">
        <v>6.2</v>
      </c>
      <c r="AF297">
        <v>176</v>
      </c>
      <c r="AG297" s="147"/>
      <c r="AH297" s="147"/>
      <c r="AI297" s="147"/>
      <c r="AJ297" s="147"/>
      <c r="AK297" s="147">
        <v>138</v>
      </c>
      <c r="AL297" s="147"/>
      <c r="AM297" s="147"/>
      <c r="AN297" s="236">
        <v>43001</v>
      </c>
      <c r="AO297" s="147" t="s">
        <v>62</v>
      </c>
    </row>
    <row r="298" spans="2:41" x14ac:dyDescent="0.2">
      <c r="B298" s="147"/>
      <c r="C298" s="147"/>
      <c r="D298" s="147"/>
      <c r="E298" s="147"/>
      <c r="F298" s="147"/>
      <c r="G298" s="147"/>
      <c r="H298" s="147"/>
      <c r="I298" s="147"/>
      <c r="J298" s="147"/>
      <c r="K298" s="147"/>
      <c r="L298" s="147"/>
      <c r="M298" s="147"/>
      <c r="N298" s="147"/>
      <c r="O298" s="147"/>
      <c r="P298" s="147"/>
      <c r="Q298" s="147"/>
      <c r="R298" s="147"/>
      <c r="S298" s="147"/>
      <c r="T298" s="147"/>
      <c r="U298" s="147"/>
      <c r="V298" s="147"/>
      <c r="W298" s="147"/>
      <c r="X298" s="147"/>
      <c r="Y298" s="147"/>
      <c r="Z298" s="147"/>
      <c r="AA298" s="147"/>
      <c r="AB298" s="147"/>
      <c r="AC298" s="147"/>
      <c r="AD298" s="147"/>
      <c r="AE298" s="147"/>
      <c r="AG298" s="147"/>
      <c r="AH298" s="147"/>
      <c r="AI298" s="147"/>
      <c r="AJ298" s="147"/>
      <c r="AK298" s="147"/>
      <c r="AL298" s="147"/>
      <c r="AM298" s="147"/>
      <c r="AN298" s="147"/>
      <c r="AO298" s="147"/>
    </row>
    <row r="299" spans="2:41" x14ac:dyDescent="0.2">
      <c r="B299" s="147"/>
      <c r="C299" s="147"/>
      <c r="D299" s="147"/>
      <c r="E299" s="147"/>
      <c r="F299" s="147"/>
      <c r="G299" s="147"/>
      <c r="H299" s="147"/>
      <c r="I299" s="147"/>
      <c r="J299" s="147"/>
      <c r="K299" s="147"/>
      <c r="L299" s="147"/>
      <c r="M299" s="147"/>
      <c r="N299" s="147"/>
      <c r="O299" s="147"/>
      <c r="P299" s="147"/>
      <c r="Q299" s="147"/>
      <c r="R299" s="147"/>
      <c r="S299" s="147"/>
      <c r="T299" s="147"/>
      <c r="U299" s="147"/>
      <c r="V299" s="147"/>
      <c r="W299" s="147"/>
      <c r="X299" s="147"/>
      <c r="Y299" s="147"/>
      <c r="Z299" s="147"/>
      <c r="AA299" s="147"/>
      <c r="AB299" s="147"/>
      <c r="AC299" s="147"/>
      <c r="AD299" s="147"/>
      <c r="AE299" s="147"/>
      <c r="AG299" s="147"/>
      <c r="AH299" s="147"/>
      <c r="AI299" s="147"/>
      <c r="AJ299" s="147"/>
      <c r="AK299" s="147"/>
      <c r="AL299" s="147"/>
      <c r="AM299" s="147"/>
      <c r="AN299" s="147"/>
      <c r="AO299" s="147"/>
    </row>
    <row r="300" spans="2:41" x14ac:dyDescent="0.2">
      <c r="B300" s="147"/>
      <c r="C300" s="147"/>
      <c r="D300" s="147"/>
      <c r="E300" s="147"/>
      <c r="F300" s="147"/>
      <c r="G300" s="147"/>
      <c r="H300" s="147"/>
      <c r="I300" s="147"/>
      <c r="J300" s="147"/>
      <c r="K300" s="147"/>
      <c r="L300" s="147"/>
      <c r="M300" s="147"/>
      <c r="N300" s="147"/>
      <c r="O300" s="147"/>
      <c r="P300" s="147"/>
      <c r="Q300" s="147"/>
      <c r="R300" s="147"/>
      <c r="S300" s="147"/>
      <c r="T300" s="147"/>
      <c r="U300" s="147"/>
      <c r="V300" s="147"/>
      <c r="W300" s="147"/>
      <c r="X300" s="147"/>
      <c r="Y300" s="147"/>
      <c r="Z300" s="147" t="s">
        <v>96</v>
      </c>
      <c r="AA300" s="147"/>
      <c r="AB300" s="147"/>
      <c r="AC300" s="147"/>
      <c r="AD300" s="147"/>
      <c r="AE300" s="147"/>
      <c r="AG300" s="147"/>
      <c r="AH300" s="147"/>
      <c r="AI300" s="147"/>
      <c r="AJ300" s="147"/>
      <c r="AK300" s="147"/>
      <c r="AL300" s="147"/>
      <c r="AM300" s="147"/>
      <c r="AN300" s="147"/>
      <c r="AO300" s="147"/>
    </row>
    <row r="301" spans="2:41" x14ac:dyDescent="0.2">
      <c r="B301" s="147"/>
      <c r="C301" s="147"/>
      <c r="D301" s="147"/>
      <c r="E301" s="147"/>
      <c r="F301" s="147"/>
      <c r="G301" s="147"/>
      <c r="H301" s="147"/>
      <c r="I301" s="147"/>
      <c r="J301" s="147"/>
      <c r="K301" s="147"/>
      <c r="L301" s="147"/>
      <c r="M301" s="147"/>
      <c r="N301" s="147"/>
      <c r="O301" s="147"/>
      <c r="P301" s="147"/>
      <c r="Q301" s="147"/>
      <c r="R301" s="147"/>
      <c r="S301" s="147"/>
      <c r="T301" s="147"/>
      <c r="U301" s="147"/>
      <c r="V301" s="147"/>
      <c r="W301" s="147"/>
      <c r="X301" s="147"/>
      <c r="Y301" s="147"/>
      <c r="Z301" s="147" t="s">
        <v>96</v>
      </c>
      <c r="AA301" s="147"/>
      <c r="AB301" s="147"/>
      <c r="AC301" s="147"/>
      <c r="AD301" s="147"/>
      <c r="AE301" s="147"/>
      <c r="AG301" s="147"/>
      <c r="AH301" s="147"/>
      <c r="AI301" s="147"/>
      <c r="AJ301" s="147"/>
      <c r="AK301" s="147"/>
      <c r="AL301" s="147"/>
      <c r="AM301" s="147"/>
      <c r="AN301" s="147"/>
      <c r="AO301" s="147"/>
    </row>
    <row r="302" spans="2:41" x14ac:dyDescent="0.2">
      <c r="B302" s="147"/>
      <c r="C302" s="147"/>
      <c r="D302" s="147"/>
      <c r="E302" s="147"/>
      <c r="F302" s="147"/>
      <c r="G302" s="147"/>
      <c r="H302" s="147"/>
      <c r="I302" s="147"/>
      <c r="J302" s="147"/>
      <c r="K302" s="147"/>
      <c r="L302" s="147"/>
      <c r="M302" s="147"/>
      <c r="N302" s="147"/>
      <c r="O302" s="147"/>
      <c r="P302" s="147"/>
      <c r="Q302" s="147"/>
      <c r="R302" s="147"/>
      <c r="S302" s="147"/>
      <c r="T302" s="147"/>
      <c r="U302" s="147"/>
      <c r="V302" s="147"/>
      <c r="W302" s="147"/>
      <c r="X302" s="147"/>
      <c r="Y302" s="147"/>
      <c r="Z302" s="147" t="s">
        <v>96</v>
      </c>
      <c r="AA302" s="147"/>
      <c r="AB302" s="147"/>
      <c r="AC302" s="147"/>
      <c r="AD302" s="147"/>
      <c r="AE302" s="147"/>
      <c r="AG302" s="147"/>
      <c r="AH302" s="147"/>
      <c r="AI302" s="147"/>
      <c r="AJ302" s="147"/>
      <c r="AK302" s="147"/>
      <c r="AL302" s="147"/>
      <c r="AM302" s="147"/>
      <c r="AN302" s="147"/>
      <c r="AO302" s="147"/>
    </row>
    <row r="303" spans="2:41" x14ac:dyDescent="0.2">
      <c r="B303" s="147"/>
      <c r="C303" s="147"/>
      <c r="D303" s="147"/>
      <c r="E303" s="147"/>
      <c r="F303" s="147"/>
      <c r="G303" s="147"/>
      <c r="H303" s="147"/>
      <c r="I303" s="147"/>
      <c r="J303" s="147"/>
      <c r="K303" s="147"/>
      <c r="L303" s="147"/>
      <c r="M303" s="147"/>
      <c r="N303" s="147"/>
      <c r="O303" s="147"/>
      <c r="P303" s="147"/>
      <c r="Q303" s="147"/>
      <c r="R303" s="147"/>
      <c r="S303" s="147"/>
      <c r="T303" s="147"/>
      <c r="U303" s="147"/>
      <c r="V303" s="147"/>
      <c r="W303" s="147"/>
      <c r="X303" s="147"/>
      <c r="Y303" s="147"/>
      <c r="Z303" s="147" t="s">
        <v>223</v>
      </c>
      <c r="AA303" s="147"/>
      <c r="AB303" s="147"/>
      <c r="AC303" s="147"/>
      <c r="AD303" s="147"/>
      <c r="AE303" s="147"/>
      <c r="AG303" s="147"/>
      <c r="AH303" s="147"/>
      <c r="AI303" s="147"/>
      <c r="AJ303" s="147"/>
      <c r="AK303" s="147"/>
      <c r="AL303" s="147"/>
      <c r="AM303" s="147"/>
      <c r="AN303" s="147"/>
      <c r="AO303" s="147"/>
    </row>
    <row r="304" spans="2:41" x14ac:dyDescent="0.2">
      <c r="B304" s="147"/>
      <c r="C304" s="147"/>
      <c r="F304" s="147"/>
      <c r="G304" s="147"/>
      <c r="H304" s="147"/>
      <c r="I304" s="147"/>
      <c r="J304" s="147"/>
      <c r="K304" s="147"/>
      <c r="L304" s="147"/>
      <c r="M304" s="147"/>
      <c r="N304" s="147"/>
      <c r="O304" s="147"/>
      <c r="P304" s="147"/>
      <c r="Q304" s="147"/>
      <c r="R304" s="147"/>
      <c r="S304" s="147"/>
      <c r="T304" s="147"/>
      <c r="U304" s="147"/>
      <c r="V304" s="147"/>
      <c r="W304" s="147"/>
      <c r="X304" s="147"/>
      <c r="Y304" s="147"/>
      <c r="Z304" s="147" t="s">
        <v>96</v>
      </c>
      <c r="AA304" s="147"/>
      <c r="AB304" s="147"/>
      <c r="AC304" s="147"/>
      <c r="AD304" s="147"/>
      <c r="AE304" s="147"/>
      <c r="AG304" s="147"/>
      <c r="AH304" s="147"/>
      <c r="AI304" s="147"/>
      <c r="AJ304" s="147"/>
      <c r="AK304" s="147"/>
      <c r="AL304" s="147"/>
      <c r="AM304" s="147"/>
      <c r="AN304" s="147"/>
      <c r="AO304" s="147"/>
    </row>
    <row r="305" spans="26:31" x14ac:dyDescent="0.2">
      <c r="Z305" s="147" t="s">
        <v>96</v>
      </c>
      <c r="AA305" s="147"/>
      <c r="AB305" s="147"/>
      <c r="AC305" s="147"/>
      <c r="AD305" s="147"/>
      <c r="AE305" s="147"/>
    </row>
    <row r="306" spans="26:31" x14ac:dyDescent="0.2">
      <c r="Z306" s="147" t="s">
        <v>96</v>
      </c>
      <c r="AA306" s="147"/>
      <c r="AB306" s="147"/>
      <c r="AC306" s="147"/>
      <c r="AD306" s="147"/>
      <c r="AE306" s="147"/>
    </row>
    <row r="307" spans="26:31" x14ac:dyDescent="0.2">
      <c r="Z307" s="147" t="s">
        <v>96</v>
      </c>
      <c r="AA307" s="147"/>
      <c r="AB307" s="147"/>
      <c r="AC307" s="147"/>
      <c r="AD307" s="147"/>
      <c r="AE307" s="147"/>
    </row>
    <row r="308" spans="26:31" x14ac:dyDescent="0.2">
      <c r="Z308" s="147" t="s">
        <v>96</v>
      </c>
      <c r="AA308" s="147"/>
      <c r="AB308" s="147"/>
      <c r="AC308" s="147"/>
      <c r="AD308" s="147"/>
      <c r="AE308" s="147"/>
    </row>
    <row r="309" spans="26:31" x14ac:dyDescent="0.2">
      <c r="Z309" s="147" t="s">
        <v>96</v>
      </c>
      <c r="AA309" s="147"/>
      <c r="AB309" s="147"/>
      <c r="AC309" s="147"/>
      <c r="AD309" s="147"/>
      <c r="AE309" s="147"/>
    </row>
    <row r="310" spans="26:31" x14ac:dyDescent="0.2">
      <c r="Z310" s="147" t="s">
        <v>96</v>
      </c>
      <c r="AA310" s="147"/>
      <c r="AB310" s="147"/>
      <c r="AC310" s="147"/>
      <c r="AD310" s="147"/>
      <c r="AE310" s="147"/>
    </row>
    <row r="311" spans="26:31" x14ac:dyDescent="0.2">
      <c r="Z311" s="147" t="s">
        <v>96</v>
      </c>
      <c r="AA311" s="147"/>
      <c r="AB311" s="147"/>
      <c r="AC311" s="147"/>
      <c r="AD311" s="147"/>
      <c r="AE311" s="147"/>
    </row>
    <row r="312" spans="26:31" x14ac:dyDescent="0.2">
      <c r="Z312" s="147" t="s">
        <v>96</v>
      </c>
      <c r="AA312" s="147"/>
      <c r="AB312" s="147"/>
      <c r="AC312" s="147"/>
      <c r="AD312" s="147"/>
      <c r="AE312" s="147"/>
    </row>
    <row r="313" spans="26:31" x14ac:dyDescent="0.2">
      <c r="Z313" s="147"/>
      <c r="AA313" s="147"/>
      <c r="AB313" s="147"/>
      <c r="AC313" s="147"/>
      <c r="AD313" s="147"/>
      <c r="AE313" s="147"/>
    </row>
    <row r="314" spans="26:31" x14ac:dyDescent="0.2">
      <c r="Z314" s="147"/>
      <c r="AA314" s="147"/>
      <c r="AB314" s="147"/>
      <c r="AC314" s="147"/>
      <c r="AD314" s="147"/>
      <c r="AE314" s="147"/>
    </row>
    <row r="315" spans="26:31" x14ac:dyDescent="0.2">
      <c r="Z315" s="147"/>
      <c r="AA315" s="147"/>
      <c r="AB315" s="147"/>
      <c r="AC315" s="147"/>
      <c r="AD315" s="147"/>
      <c r="AE315" s="147"/>
    </row>
    <row r="316" spans="26:31" x14ac:dyDescent="0.2">
      <c r="Z316" s="147"/>
      <c r="AA316" s="147"/>
      <c r="AB316" s="147"/>
      <c r="AC316" s="147"/>
      <c r="AD316" s="147"/>
      <c r="AE316" s="147"/>
    </row>
    <row r="317" spans="26:31" x14ac:dyDescent="0.2">
      <c r="Z317" s="147"/>
      <c r="AA317" s="147"/>
      <c r="AB317" s="147"/>
      <c r="AC317" s="147"/>
      <c r="AD317" s="147"/>
      <c r="AE317" s="147"/>
    </row>
    <row r="318" spans="26:31" x14ac:dyDescent="0.2">
      <c r="Z318" s="147"/>
      <c r="AA318" s="147"/>
      <c r="AB318" s="147"/>
      <c r="AC318" s="147"/>
      <c r="AD318" s="147"/>
      <c r="AE318" s="147"/>
    </row>
    <row r="319" spans="26:31" x14ac:dyDescent="0.2">
      <c r="Z319" s="147"/>
      <c r="AA319" s="147"/>
      <c r="AB319" s="147"/>
      <c r="AC319" s="147"/>
      <c r="AD319" s="147"/>
      <c r="AE319" s="147"/>
    </row>
    <row r="320" spans="26:31" x14ac:dyDescent="0.2">
      <c r="Z320" s="147"/>
      <c r="AA320" s="147"/>
      <c r="AB320" s="147"/>
      <c r="AC320" s="147"/>
      <c r="AD320" s="147"/>
      <c r="AE320" s="147"/>
    </row>
    <row r="321" spans="4:31" x14ac:dyDescent="0.2">
      <c r="AE321" s="147"/>
    </row>
    <row r="322" spans="4:31" x14ac:dyDescent="0.2">
      <c r="AE322" s="147"/>
    </row>
    <row r="323" spans="4:31" x14ac:dyDescent="0.2">
      <c r="AE323" s="147"/>
    </row>
    <row r="324" spans="4:31" x14ac:dyDescent="0.2">
      <c r="AE324" s="147"/>
    </row>
    <row r="325" spans="4:31" x14ac:dyDescent="0.2">
      <c r="AE325" s="147"/>
    </row>
    <row r="326" spans="4:31" x14ac:dyDescent="0.2">
      <c r="AE326" s="147"/>
    </row>
    <row r="327" spans="4:31" x14ac:dyDescent="0.2">
      <c r="AE327" s="147"/>
    </row>
    <row r="328" spans="4:31" x14ac:dyDescent="0.2">
      <c r="AE328" s="147"/>
    </row>
    <row r="329" spans="4:31" x14ac:dyDescent="0.2">
      <c r="AE329" s="147"/>
    </row>
    <row r="330" spans="4:31" x14ac:dyDescent="0.2">
      <c r="AE330" s="147"/>
    </row>
    <row r="331" spans="4:31" x14ac:dyDescent="0.2">
      <c r="AE331" s="147">
        <v>5.5</v>
      </c>
    </row>
    <row r="332" spans="4:31" x14ac:dyDescent="0.2">
      <c r="AE332" s="147"/>
    </row>
    <row r="333" spans="4:31" x14ac:dyDescent="0.2">
      <c r="AE333" s="147"/>
    </row>
    <row r="334" spans="4:31" x14ac:dyDescent="0.2">
      <c r="AE334" s="147"/>
    </row>
    <row r="335" spans="4:31" x14ac:dyDescent="0.2">
      <c r="AE335" s="147"/>
    </row>
    <row r="336" spans="4:31" x14ac:dyDescent="0.2">
      <c r="D336" s="147"/>
      <c r="E336" s="147"/>
      <c r="AE336" s="147"/>
    </row>
    <row r="337" spans="2:35" x14ac:dyDescent="0.2">
      <c r="B337" s="147"/>
      <c r="C337" s="147"/>
      <c r="D337" s="147"/>
      <c r="E337" s="147"/>
      <c r="F337" s="147"/>
      <c r="G337" s="147"/>
      <c r="H337" s="147"/>
      <c r="I337" s="147"/>
      <c r="J337" s="147"/>
      <c r="K337" s="147"/>
      <c r="L337" s="147"/>
      <c r="M337" s="147"/>
      <c r="N337" s="147"/>
      <c r="O337" s="147"/>
      <c r="P337" s="147"/>
      <c r="Q337" s="147"/>
      <c r="R337" s="147"/>
      <c r="S337" s="147"/>
      <c r="T337" s="147"/>
      <c r="U337" s="147"/>
      <c r="V337" s="147"/>
      <c r="W337" s="147"/>
      <c r="X337" s="147"/>
      <c r="Y337" s="147"/>
      <c r="Z337" s="147"/>
      <c r="AA337" s="147"/>
      <c r="AB337" s="147"/>
      <c r="AC337" s="147"/>
      <c r="AD337" s="147"/>
      <c r="AE337" s="147"/>
      <c r="AG337" s="147"/>
      <c r="AH337" s="147"/>
      <c r="AI337" s="147"/>
    </row>
    <row r="338" spans="2:35" x14ac:dyDescent="0.2">
      <c r="B338" s="147"/>
      <c r="C338" s="147"/>
      <c r="D338" s="147"/>
      <c r="E338" s="147"/>
      <c r="F338" s="147"/>
      <c r="G338" s="147"/>
      <c r="H338" s="147"/>
      <c r="I338" s="147"/>
      <c r="J338" s="147"/>
      <c r="K338" s="147"/>
      <c r="L338" s="147"/>
      <c r="M338" s="147"/>
      <c r="N338" s="147"/>
      <c r="O338" s="147"/>
      <c r="P338" s="147"/>
      <c r="Q338" s="147"/>
      <c r="R338" s="147"/>
      <c r="S338" s="147"/>
      <c r="T338" s="147"/>
      <c r="U338" s="147"/>
      <c r="V338" s="147"/>
      <c r="W338" s="147"/>
      <c r="X338" s="147"/>
      <c r="Y338" s="147"/>
      <c r="Z338" s="147"/>
      <c r="AA338" s="147"/>
      <c r="AB338" s="147"/>
      <c r="AC338" s="147"/>
      <c r="AD338" s="147"/>
      <c r="AE338" s="147"/>
      <c r="AG338" s="147"/>
      <c r="AH338" s="147"/>
      <c r="AI338" s="147"/>
    </row>
    <row r="339" spans="2:35" x14ac:dyDescent="0.2">
      <c r="B339" s="147"/>
      <c r="C339" s="147"/>
      <c r="D339" s="147"/>
      <c r="E339" s="147"/>
      <c r="F339" s="147"/>
      <c r="G339" s="147"/>
      <c r="H339" s="147"/>
      <c r="I339" s="147"/>
      <c r="J339" s="147"/>
      <c r="K339" s="147"/>
      <c r="L339" s="147"/>
      <c r="M339" s="147"/>
      <c r="N339" s="147"/>
      <c r="O339" s="147"/>
      <c r="P339" s="147"/>
      <c r="Q339" s="147"/>
      <c r="R339" s="147"/>
      <c r="S339" s="147"/>
      <c r="T339" s="147"/>
      <c r="U339" s="147"/>
      <c r="V339" s="147"/>
      <c r="W339" s="147"/>
      <c r="X339" s="147"/>
      <c r="Y339" s="147"/>
      <c r="Z339" s="147"/>
      <c r="AA339" s="147"/>
      <c r="AB339" s="147"/>
      <c r="AC339" s="147"/>
      <c r="AD339" s="147"/>
      <c r="AE339" s="147"/>
      <c r="AG339" s="147"/>
      <c r="AH339" s="147"/>
      <c r="AI339" s="147"/>
    </row>
    <row r="340" spans="2:35" x14ac:dyDescent="0.2">
      <c r="B340" s="147"/>
      <c r="C340" s="147"/>
      <c r="D340" s="147"/>
      <c r="E340" s="147"/>
      <c r="F340" s="147"/>
      <c r="G340" s="147"/>
      <c r="H340" s="147"/>
      <c r="I340" s="147"/>
      <c r="J340" s="147"/>
      <c r="K340" s="147"/>
      <c r="L340" s="147"/>
      <c r="M340" s="147"/>
      <c r="N340" s="147"/>
      <c r="O340" s="147"/>
      <c r="P340" s="147"/>
      <c r="Q340" s="147"/>
      <c r="R340" s="147"/>
      <c r="S340" s="147"/>
      <c r="T340" s="147"/>
      <c r="U340" s="147"/>
      <c r="V340" s="147"/>
      <c r="W340" s="147"/>
      <c r="X340" s="147"/>
      <c r="Y340" s="147"/>
      <c r="Z340" s="147"/>
      <c r="AA340" s="147"/>
      <c r="AB340" s="147"/>
      <c r="AC340" s="147"/>
      <c r="AD340" s="147"/>
      <c r="AE340" s="147"/>
      <c r="AG340" s="147"/>
      <c r="AH340" s="147"/>
      <c r="AI340" s="147"/>
    </row>
    <row r="341" spans="2:35" x14ac:dyDescent="0.2">
      <c r="B341" s="147"/>
      <c r="C341" s="147"/>
      <c r="D341" s="147"/>
      <c r="E341" s="147"/>
      <c r="F341" s="147"/>
      <c r="G341" s="147"/>
      <c r="H341" s="147"/>
      <c r="I341" s="147"/>
      <c r="J341" s="147"/>
      <c r="K341" s="147"/>
      <c r="L341" s="147"/>
      <c r="M341" s="147"/>
      <c r="N341" s="147"/>
      <c r="O341" s="147"/>
      <c r="P341" s="147"/>
      <c r="Q341" s="147"/>
      <c r="R341" s="147"/>
      <c r="S341" s="147"/>
      <c r="T341" s="147"/>
      <c r="U341" s="147"/>
      <c r="V341" s="147"/>
      <c r="W341" s="147"/>
      <c r="X341" s="147"/>
      <c r="Y341" s="147"/>
      <c r="Z341" s="147"/>
      <c r="AA341" s="147"/>
      <c r="AB341" s="147"/>
      <c r="AC341" s="147"/>
      <c r="AD341" s="147"/>
      <c r="AE341" s="147"/>
      <c r="AG341" s="147"/>
      <c r="AH341" s="147"/>
      <c r="AI341" s="147"/>
    </row>
    <row r="342" spans="2:35" x14ac:dyDescent="0.2">
      <c r="B342" s="147"/>
      <c r="C342" s="147"/>
      <c r="D342" s="147"/>
      <c r="E342" s="147"/>
      <c r="F342" s="147"/>
      <c r="G342" s="147"/>
      <c r="H342" s="147"/>
      <c r="I342" s="147"/>
      <c r="J342" s="147"/>
      <c r="K342" s="147"/>
      <c r="L342" s="147"/>
      <c r="M342" s="147"/>
      <c r="N342" s="147"/>
      <c r="O342" s="147"/>
      <c r="P342" s="147"/>
      <c r="Q342" s="147"/>
      <c r="R342" s="147"/>
      <c r="S342" s="147"/>
      <c r="T342" s="147"/>
      <c r="U342" s="147"/>
      <c r="V342" s="147"/>
      <c r="W342" s="147"/>
      <c r="X342" s="147"/>
      <c r="Y342" s="147"/>
      <c r="Z342" s="147"/>
      <c r="AA342" s="147"/>
      <c r="AB342" s="147"/>
      <c r="AC342" s="147"/>
      <c r="AD342" s="147"/>
      <c r="AE342" s="147"/>
      <c r="AG342" s="147"/>
      <c r="AH342" s="147"/>
      <c r="AI342" s="147" t="s">
        <v>73</v>
      </c>
    </row>
    <row r="343" spans="2:35" x14ac:dyDescent="0.2">
      <c r="B343" s="147"/>
      <c r="C343" s="147"/>
      <c r="D343" s="147"/>
      <c r="E343" s="147"/>
      <c r="F343" s="147"/>
      <c r="G343" s="147"/>
      <c r="H343" s="147"/>
      <c r="I343" s="147"/>
      <c r="J343" s="147"/>
      <c r="K343" s="147"/>
      <c r="L343" s="147"/>
      <c r="M343" s="147"/>
      <c r="N343" s="147"/>
      <c r="O343" s="147"/>
      <c r="P343" s="147"/>
      <c r="Q343" s="147"/>
      <c r="R343" s="147"/>
      <c r="S343" s="147"/>
      <c r="T343" s="147"/>
      <c r="U343" s="147"/>
      <c r="V343" s="147"/>
      <c r="W343" s="147"/>
      <c r="X343" s="147"/>
      <c r="Y343" s="147"/>
      <c r="Z343" s="147"/>
      <c r="AA343" s="147"/>
      <c r="AB343" s="147"/>
      <c r="AC343" s="147"/>
      <c r="AD343" s="147"/>
      <c r="AE343" s="147"/>
      <c r="AG343" s="147"/>
      <c r="AH343" s="147"/>
      <c r="AI343" s="147" t="s">
        <v>73</v>
      </c>
    </row>
    <row r="344" spans="2:35" x14ac:dyDescent="0.2">
      <c r="B344" s="147"/>
      <c r="C344" s="147"/>
      <c r="D344" s="147"/>
      <c r="E344" s="147"/>
      <c r="F344" s="147"/>
      <c r="G344" s="147"/>
      <c r="H344" s="147"/>
      <c r="I344" s="147"/>
      <c r="J344" s="147"/>
      <c r="K344" s="147"/>
      <c r="L344" s="147"/>
      <c r="M344" s="147"/>
      <c r="N344" s="147"/>
      <c r="O344" s="147"/>
      <c r="P344" s="147"/>
      <c r="Q344" s="147"/>
      <c r="R344" s="147"/>
      <c r="S344" s="147"/>
      <c r="T344" s="147"/>
      <c r="U344" s="147"/>
      <c r="V344" s="147"/>
      <c r="W344" s="147"/>
      <c r="X344" s="147"/>
      <c r="Y344" s="147"/>
      <c r="Z344" s="147"/>
      <c r="AA344" s="147"/>
      <c r="AB344" s="147"/>
      <c r="AC344" s="147"/>
      <c r="AD344" s="147"/>
      <c r="AE344" s="147"/>
      <c r="AG344" s="147"/>
      <c r="AH344" s="147"/>
      <c r="AI344" s="147"/>
    </row>
    <row r="345" spans="2:35" x14ac:dyDescent="0.2">
      <c r="B345" s="147"/>
      <c r="C345" s="147"/>
      <c r="D345" s="147"/>
      <c r="E345" s="147">
        <v>1</v>
      </c>
      <c r="F345" s="147"/>
      <c r="G345" s="147"/>
      <c r="H345" s="147"/>
      <c r="I345" s="147"/>
      <c r="J345" s="147"/>
      <c r="K345" s="147"/>
      <c r="L345" s="147"/>
      <c r="M345" s="147"/>
      <c r="N345" s="147"/>
      <c r="O345" s="147"/>
      <c r="P345" s="147">
        <v>32725</v>
      </c>
      <c r="Q345" s="147"/>
      <c r="R345" s="147"/>
      <c r="S345" s="147"/>
      <c r="T345" s="147"/>
      <c r="U345" s="147"/>
      <c r="V345" s="147"/>
      <c r="W345" s="147"/>
      <c r="X345" s="147"/>
      <c r="Y345" s="147"/>
      <c r="Z345" s="147"/>
      <c r="AA345" s="147"/>
      <c r="AB345" s="147"/>
      <c r="AC345" s="147"/>
      <c r="AD345" s="147"/>
      <c r="AE345" s="147"/>
      <c r="AG345" s="147"/>
      <c r="AH345" s="147"/>
      <c r="AI345" s="147"/>
    </row>
    <row r="346" spans="2:35" x14ac:dyDescent="0.2">
      <c r="B346" s="147">
        <v>1</v>
      </c>
      <c r="C346" s="147">
        <v>1</v>
      </c>
      <c r="D346" s="147"/>
      <c r="E346" s="147">
        <v>1</v>
      </c>
      <c r="F346" s="147" t="s">
        <v>224</v>
      </c>
      <c r="G346" s="147" t="s">
        <v>225</v>
      </c>
      <c r="H346" s="147" t="s">
        <v>226</v>
      </c>
      <c r="I346" s="147"/>
      <c r="J346" s="147"/>
      <c r="K346" s="147"/>
      <c r="L346" s="147"/>
      <c r="M346" s="147"/>
      <c r="N346" s="147"/>
      <c r="O346" s="147">
        <v>4078204212</v>
      </c>
      <c r="P346" s="147">
        <v>32725</v>
      </c>
      <c r="Q346" s="147" t="s">
        <v>227</v>
      </c>
      <c r="R346" s="147" t="s">
        <v>59</v>
      </c>
      <c r="S346" s="236">
        <v>42999</v>
      </c>
      <c r="T346" s="147" t="s">
        <v>69</v>
      </c>
      <c r="U346" s="147"/>
      <c r="V346" s="147"/>
      <c r="W346" s="147">
        <v>87</v>
      </c>
      <c r="X346" s="147">
        <v>60</v>
      </c>
      <c r="Y346" s="147">
        <v>0</v>
      </c>
      <c r="Z346" s="147" t="s">
        <v>73</v>
      </c>
      <c r="AA346" s="147">
        <v>88</v>
      </c>
      <c r="AB346" s="147">
        <v>60</v>
      </c>
      <c r="AC346" s="147">
        <v>90</v>
      </c>
      <c r="AD346" s="147"/>
      <c r="AE346" s="147"/>
      <c r="AG346" s="147"/>
      <c r="AH346" s="147"/>
      <c r="AI346" s="147"/>
    </row>
    <row r="347" spans="2:35" x14ac:dyDescent="0.2">
      <c r="B347" s="147">
        <v>1</v>
      </c>
      <c r="C347" s="147">
        <v>1</v>
      </c>
      <c r="D347" s="147"/>
      <c r="E347" s="147">
        <v>1</v>
      </c>
      <c r="F347" s="147" t="s">
        <v>228</v>
      </c>
      <c r="G347" s="147" t="s">
        <v>229</v>
      </c>
      <c r="H347" s="147" t="s">
        <v>230</v>
      </c>
      <c r="I347" s="147"/>
      <c r="J347" s="147"/>
      <c r="K347" s="147"/>
      <c r="L347" s="147" t="s">
        <v>57</v>
      </c>
      <c r="M347" s="147" t="s">
        <v>58</v>
      </c>
      <c r="N347" s="147" t="s">
        <v>94</v>
      </c>
      <c r="O347" s="147">
        <v>3863200137</v>
      </c>
      <c r="P347" s="147">
        <v>32713</v>
      </c>
      <c r="Q347" s="147"/>
      <c r="R347" s="147" t="s">
        <v>59</v>
      </c>
      <c r="S347" s="236">
        <v>42997</v>
      </c>
      <c r="T347" s="147" t="s">
        <v>69</v>
      </c>
      <c r="U347" s="147"/>
      <c r="V347" s="147"/>
      <c r="W347" s="147">
        <v>141</v>
      </c>
      <c r="X347" s="147">
        <v>81</v>
      </c>
      <c r="Y347" s="147">
        <v>173</v>
      </c>
      <c r="Z347" s="147" t="s">
        <v>73</v>
      </c>
      <c r="AA347" s="147">
        <v>197</v>
      </c>
      <c r="AB347" s="147">
        <v>64</v>
      </c>
      <c r="AC347" s="147">
        <v>0</v>
      </c>
      <c r="AD347" s="147"/>
      <c r="AE347" s="147"/>
      <c r="AG347" s="147"/>
      <c r="AH347" s="147"/>
      <c r="AI347" s="147" t="s">
        <v>73</v>
      </c>
    </row>
    <row r="348" spans="2:35" x14ac:dyDescent="0.2">
      <c r="B348" s="147">
        <v>1</v>
      </c>
      <c r="C348" s="147">
        <v>1</v>
      </c>
      <c r="D348" s="147"/>
      <c r="E348" s="147">
        <v>1</v>
      </c>
      <c r="F348" s="147" t="s">
        <v>231</v>
      </c>
      <c r="G348" s="147" t="s">
        <v>232</v>
      </c>
      <c r="H348" s="147" t="s">
        <v>233</v>
      </c>
      <c r="I348" s="147"/>
      <c r="J348" s="147"/>
      <c r="K348" s="147"/>
      <c r="L348" s="147" t="s">
        <v>66</v>
      </c>
      <c r="M348" s="147"/>
      <c r="N348" s="147" t="s">
        <v>94</v>
      </c>
      <c r="O348" s="147">
        <v>3865329129</v>
      </c>
      <c r="P348" s="147">
        <v>32725</v>
      </c>
      <c r="Q348" s="147"/>
      <c r="R348" s="147" t="s">
        <v>59</v>
      </c>
      <c r="S348" s="236">
        <v>42997</v>
      </c>
      <c r="T348" s="147" t="s">
        <v>69</v>
      </c>
      <c r="U348" s="147"/>
      <c r="V348" s="147"/>
      <c r="W348" s="147">
        <v>123</v>
      </c>
      <c r="X348" s="147">
        <v>88</v>
      </c>
      <c r="Y348" s="147">
        <v>271</v>
      </c>
      <c r="Z348" s="147" t="s">
        <v>94</v>
      </c>
      <c r="AA348" s="147">
        <v>96</v>
      </c>
      <c r="AB348" s="147">
        <v>67</v>
      </c>
      <c r="AC348" s="147">
        <v>210</v>
      </c>
      <c r="AD348" s="147"/>
      <c r="AE348" s="147"/>
      <c r="AG348" s="147"/>
      <c r="AH348" s="147"/>
      <c r="AI348" s="147"/>
    </row>
    <row r="349" spans="2:35" x14ac:dyDescent="0.2">
      <c r="B349" s="147">
        <v>1</v>
      </c>
      <c r="C349" s="147">
        <v>1</v>
      </c>
      <c r="D349" s="147"/>
      <c r="E349" s="147"/>
      <c r="F349" s="147" t="s">
        <v>234</v>
      </c>
      <c r="G349" s="147" t="s">
        <v>235</v>
      </c>
      <c r="H349" s="147" t="s">
        <v>236</v>
      </c>
      <c r="I349" s="147"/>
      <c r="J349" s="147">
        <v>84</v>
      </c>
      <c r="K349" s="147"/>
      <c r="L349" s="147" t="s">
        <v>66</v>
      </c>
      <c r="M349" s="147" t="s">
        <v>237</v>
      </c>
      <c r="N349" s="147" t="s">
        <v>94</v>
      </c>
      <c r="O349" s="147">
        <v>3867482300</v>
      </c>
      <c r="P349" s="147">
        <v>32738</v>
      </c>
      <c r="Q349" s="147"/>
      <c r="R349" s="147" t="s">
        <v>59</v>
      </c>
      <c r="S349" s="236">
        <v>42995</v>
      </c>
      <c r="T349" s="147" t="s">
        <v>69</v>
      </c>
      <c r="U349" s="147"/>
      <c r="V349" s="147"/>
      <c r="W349" s="147">
        <v>135</v>
      </c>
      <c r="X349" s="147">
        <v>75</v>
      </c>
      <c r="Y349" s="147">
        <v>176</v>
      </c>
      <c r="Z349" s="147" t="s">
        <v>73</v>
      </c>
      <c r="AA349" s="147">
        <v>73</v>
      </c>
      <c r="AB349" s="147">
        <v>67</v>
      </c>
      <c r="AC349" s="147">
        <v>262</v>
      </c>
      <c r="AD349" s="147"/>
      <c r="AE349" s="147"/>
      <c r="AG349" s="147"/>
      <c r="AH349" s="147"/>
      <c r="AI349" s="147" t="s">
        <v>73</v>
      </c>
    </row>
    <row r="350" spans="2:35" x14ac:dyDescent="0.2">
      <c r="B350" s="147">
        <v>1</v>
      </c>
      <c r="C350" s="147"/>
      <c r="D350" s="147"/>
      <c r="E350" s="147">
        <v>1</v>
      </c>
      <c r="F350" s="147" t="s">
        <v>238</v>
      </c>
      <c r="G350" s="147" t="s">
        <v>113</v>
      </c>
      <c r="H350" s="147" t="s">
        <v>110</v>
      </c>
      <c r="I350" s="147"/>
      <c r="J350" s="147">
        <v>25</v>
      </c>
      <c r="K350" s="147" t="s">
        <v>56</v>
      </c>
      <c r="L350" s="147" t="s">
        <v>66</v>
      </c>
      <c r="M350" s="147" t="s">
        <v>91</v>
      </c>
      <c r="N350" s="147" t="s">
        <v>94</v>
      </c>
      <c r="O350" s="147">
        <v>3862599012</v>
      </c>
      <c r="P350" s="147">
        <v>32725</v>
      </c>
      <c r="Q350" s="147"/>
      <c r="R350" s="147" t="s">
        <v>59</v>
      </c>
      <c r="S350" s="236">
        <v>42985</v>
      </c>
      <c r="T350" s="147" t="s">
        <v>69</v>
      </c>
      <c r="U350" s="147"/>
      <c r="V350" s="147"/>
      <c r="W350" s="147">
        <v>151</v>
      </c>
      <c r="X350" s="147">
        <v>98</v>
      </c>
      <c r="Y350" s="147">
        <v>247</v>
      </c>
      <c r="Z350" s="147" t="s">
        <v>73</v>
      </c>
      <c r="AA350" s="147">
        <v>84</v>
      </c>
      <c r="AB350" s="147">
        <v>58</v>
      </c>
      <c r="AC350" s="147">
        <v>199</v>
      </c>
      <c r="AD350" s="147"/>
      <c r="AE350" s="147"/>
      <c r="AG350" s="147"/>
      <c r="AH350" s="147"/>
      <c r="AI350" s="147" t="s">
        <v>73</v>
      </c>
    </row>
    <row r="351" spans="2:35" x14ac:dyDescent="0.2">
      <c r="B351" s="147">
        <v>1</v>
      </c>
      <c r="C351" s="147">
        <v>1</v>
      </c>
      <c r="D351" s="147"/>
      <c r="E351" s="147">
        <v>1</v>
      </c>
      <c r="F351" s="147" t="s">
        <v>239</v>
      </c>
      <c r="G351" s="147" t="s">
        <v>240</v>
      </c>
      <c r="H351" s="147" t="s">
        <v>241</v>
      </c>
      <c r="I351" s="147"/>
      <c r="J351" s="147">
        <v>65</v>
      </c>
      <c r="K351" s="147" t="s">
        <v>82</v>
      </c>
      <c r="L351" s="147" t="s">
        <v>57</v>
      </c>
      <c r="M351" s="147" t="s">
        <v>91</v>
      </c>
      <c r="N351" s="147" t="s">
        <v>94</v>
      </c>
      <c r="O351" s="147">
        <v>3865745454</v>
      </c>
      <c r="P351" s="147">
        <v>32725</v>
      </c>
      <c r="Q351" s="147"/>
      <c r="R351" s="147" t="s">
        <v>59</v>
      </c>
      <c r="S351" s="236">
        <v>42985</v>
      </c>
      <c r="T351" s="147" t="s">
        <v>69</v>
      </c>
      <c r="U351" s="147"/>
      <c r="V351" s="147"/>
      <c r="W351" s="147">
        <v>136</v>
      </c>
      <c r="X351" s="147">
        <v>58</v>
      </c>
      <c r="Y351" s="147">
        <v>207</v>
      </c>
      <c r="Z351" s="147" t="s">
        <v>73</v>
      </c>
      <c r="AA351" s="147">
        <v>140</v>
      </c>
      <c r="AB351" s="147">
        <v>65</v>
      </c>
      <c r="AC351" s="147">
        <v>153</v>
      </c>
      <c r="AD351" s="147"/>
      <c r="AE351" s="147"/>
      <c r="AG351" s="147"/>
      <c r="AH351" s="147"/>
      <c r="AI351" s="147" t="s">
        <v>73</v>
      </c>
    </row>
    <row r="352" spans="2:35" x14ac:dyDescent="0.2">
      <c r="B352" s="147">
        <v>2</v>
      </c>
      <c r="C352" s="147">
        <v>2</v>
      </c>
      <c r="D352" s="147"/>
      <c r="E352" s="147">
        <v>1</v>
      </c>
      <c r="F352" s="147" t="s">
        <v>242</v>
      </c>
      <c r="G352" s="147" t="s">
        <v>243</v>
      </c>
      <c r="H352" s="147" t="s">
        <v>244</v>
      </c>
      <c r="I352" s="147"/>
      <c r="J352" s="147">
        <v>61</v>
      </c>
      <c r="K352" s="147" t="s">
        <v>82</v>
      </c>
      <c r="L352" s="147" t="s">
        <v>57</v>
      </c>
      <c r="M352" s="147" t="s">
        <v>237</v>
      </c>
      <c r="N352" s="147" t="s">
        <v>94</v>
      </c>
      <c r="O352" s="147">
        <v>3868600806</v>
      </c>
      <c r="P352" s="147">
        <v>32738</v>
      </c>
      <c r="Q352" s="147"/>
      <c r="R352" s="147" t="s">
        <v>59</v>
      </c>
      <c r="S352" s="236">
        <v>42979</v>
      </c>
      <c r="T352" s="147" t="s">
        <v>60</v>
      </c>
      <c r="U352" s="234">
        <v>0.9</v>
      </c>
      <c r="V352" s="147"/>
      <c r="W352" s="147">
        <v>94</v>
      </c>
      <c r="X352" s="147">
        <v>69</v>
      </c>
      <c r="Y352" s="147" t="s">
        <v>61</v>
      </c>
      <c r="Z352" s="147" t="s">
        <v>94</v>
      </c>
      <c r="AA352" s="147">
        <v>123</v>
      </c>
      <c r="AB352" s="147">
        <v>63</v>
      </c>
      <c r="AC352" s="147">
        <v>130</v>
      </c>
      <c r="AD352" s="147"/>
      <c r="AE352" s="147"/>
      <c r="AG352" s="147">
        <v>72</v>
      </c>
      <c r="AH352" s="147"/>
      <c r="AI352" s="147" t="s">
        <v>73</v>
      </c>
    </row>
    <row r="353" spans="2:41" x14ac:dyDescent="0.2">
      <c r="B353" s="147">
        <v>1</v>
      </c>
      <c r="C353" s="147">
        <v>1</v>
      </c>
      <c r="D353" s="147"/>
      <c r="E353" s="147">
        <v>1</v>
      </c>
      <c r="F353" s="147" t="s">
        <v>245</v>
      </c>
      <c r="G353" s="147" t="s">
        <v>246</v>
      </c>
      <c r="H353" s="147" t="s">
        <v>247</v>
      </c>
      <c r="I353" s="147"/>
      <c r="J353" s="147">
        <v>69</v>
      </c>
      <c r="K353" s="147" t="s">
        <v>82</v>
      </c>
      <c r="L353" s="147" t="s">
        <v>66</v>
      </c>
      <c r="M353" s="147"/>
      <c r="N353" s="147" t="s">
        <v>94</v>
      </c>
      <c r="O353" s="147">
        <v>3865619124</v>
      </c>
      <c r="P353" s="147">
        <v>32725</v>
      </c>
      <c r="Q353" s="147"/>
      <c r="R353" s="147" t="s">
        <v>59</v>
      </c>
      <c r="S353" s="236">
        <v>43001</v>
      </c>
      <c r="T353" s="147" t="s">
        <v>69</v>
      </c>
      <c r="U353" s="234">
        <v>0.5</v>
      </c>
      <c r="V353" s="234">
        <v>0.9</v>
      </c>
      <c r="W353" s="147">
        <v>136</v>
      </c>
      <c r="X353" s="147">
        <v>78</v>
      </c>
      <c r="Y353" s="147">
        <v>195</v>
      </c>
      <c r="Z353" s="147" t="s">
        <v>96</v>
      </c>
      <c r="AA353" s="147"/>
      <c r="AB353" s="147">
        <v>66</v>
      </c>
      <c r="AC353" s="147">
        <v>172</v>
      </c>
      <c r="AD353" s="147"/>
      <c r="AE353" s="147">
        <v>10.5</v>
      </c>
      <c r="AF353">
        <v>112</v>
      </c>
      <c r="AG353" s="147"/>
      <c r="AH353" s="147"/>
      <c r="AI353" s="147" t="s">
        <v>73</v>
      </c>
      <c r="AJ353" s="147"/>
      <c r="AK353" s="147"/>
      <c r="AL353" s="147"/>
      <c r="AM353" s="147"/>
      <c r="AN353" s="236">
        <v>43001</v>
      </c>
      <c r="AO353" s="147" t="s">
        <v>62</v>
      </c>
    </row>
    <row r="354" spans="2:41" x14ac:dyDescent="0.2">
      <c r="B354" s="147">
        <v>1</v>
      </c>
      <c r="C354" s="147">
        <v>1</v>
      </c>
      <c r="D354" s="147"/>
      <c r="E354" s="147">
        <v>1</v>
      </c>
      <c r="F354" s="147" t="s">
        <v>248</v>
      </c>
      <c r="G354" s="147" t="s">
        <v>249</v>
      </c>
      <c r="H354" s="147" t="s">
        <v>111</v>
      </c>
      <c r="I354" s="147"/>
      <c r="J354" s="147">
        <v>70</v>
      </c>
      <c r="K354" s="147" t="s">
        <v>56</v>
      </c>
      <c r="L354" s="147" t="s">
        <v>57</v>
      </c>
      <c r="M354" s="147" t="s">
        <v>91</v>
      </c>
      <c r="N354" s="147" t="s">
        <v>94</v>
      </c>
      <c r="O354" s="147">
        <v>3862166345</v>
      </c>
      <c r="P354" s="147">
        <v>32738</v>
      </c>
      <c r="Q354" s="147" t="s">
        <v>75</v>
      </c>
      <c r="R354" s="147" t="s">
        <v>72</v>
      </c>
      <c r="S354" s="236">
        <v>43001</v>
      </c>
      <c r="T354" s="147" t="s">
        <v>69</v>
      </c>
      <c r="U354" s="234">
        <v>1</v>
      </c>
      <c r="V354" s="147"/>
      <c r="W354" s="147">
        <v>146</v>
      </c>
      <c r="X354" s="147">
        <v>95</v>
      </c>
      <c r="Y354" s="147">
        <v>224</v>
      </c>
      <c r="Z354" s="147" t="s">
        <v>96</v>
      </c>
      <c r="AA354" s="147"/>
      <c r="AB354" s="147">
        <v>74</v>
      </c>
      <c r="AC354" s="147">
        <v>235</v>
      </c>
      <c r="AD354" s="147"/>
      <c r="AE354" s="147">
        <v>5.6</v>
      </c>
      <c r="AG354" s="147"/>
      <c r="AH354" s="147"/>
      <c r="AI354" s="147" t="s">
        <v>73</v>
      </c>
      <c r="AJ354" s="147"/>
      <c r="AK354" s="147"/>
      <c r="AL354" s="147"/>
      <c r="AM354" s="147"/>
      <c r="AN354" s="147"/>
      <c r="AO354" s="147"/>
    </row>
    <row r="355" spans="2:41" x14ac:dyDescent="0.2">
      <c r="B355" s="147">
        <v>1</v>
      </c>
      <c r="C355" s="147">
        <v>1</v>
      </c>
      <c r="D355" s="147"/>
      <c r="E355" s="147">
        <v>1</v>
      </c>
      <c r="F355" s="147" t="s">
        <v>250</v>
      </c>
      <c r="G355" s="147" t="s">
        <v>104</v>
      </c>
      <c r="H355" s="147" t="s">
        <v>115</v>
      </c>
      <c r="I355" s="147"/>
      <c r="J355" s="147">
        <v>77</v>
      </c>
      <c r="K355" s="147" t="s">
        <v>56</v>
      </c>
      <c r="L355" s="147" t="s">
        <v>66</v>
      </c>
      <c r="M355" s="147" t="s">
        <v>237</v>
      </c>
      <c r="N355" s="147" t="s">
        <v>94</v>
      </c>
      <c r="O355" s="147" t="s">
        <v>251</v>
      </c>
      <c r="P355" s="147">
        <v>32725</v>
      </c>
      <c r="Q355" s="147" t="s">
        <v>75</v>
      </c>
      <c r="R355" s="147" t="s">
        <v>85</v>
      </c>
      <c r="S355" s="236">
        <v>43001</v>
      </c>
      <c r="T355" s="147" t="s">
        <v>69</v>
      </c>
      <c r="U355" s="234">
        <v>0.6</v>
      </c>
      <c r="V355" s="234">
        <v>0.9</v>
      </c>
      <c r="W355" s="147">
        <v>149</v>
      </c>
      <c r="X355" s="147">
        <v>79</v>
      </c>
      <c r="Y355" s="147">
        <v>170</v>
      </c>
      <c r="Z355" s="147" t="s">
        <v>96</v>
      </c>
      <c r="AA355" s="147"/>
      <c r="AB355" s="147">
        <v>62</v>
      </c>
      <c r="AC355" s="147">
        <v>176</v>
      </c>
      <c r="AD355" s="147"/>
      <c r="AE355" s="147">
        <v>8.1999999999999993</v>
      </c>
      <c r="AG355" s="147"/>
      <c r="AH355" s="147"/>
      <c r="AI355" s="147" t="s">
        <v>73</v>
      </c>
      <c r="AJ355" s="147"/>
      <c r="AK355" s="147"/>
      <c r="AL355" s="147"/>
      <c r="AM355" s="147"/>
      <c r="AN355" s="147"/>
      <c r="AO355" s="147"/>
    </row>
    <row r="356" spans="2:41" x14ac:dyDescent="0.2">
      <c r="B356" s="147">
        <v>1</v>
      </c>
      <c r="C356" s="147">
        <v>1</v>
      </c>
      <c r="D356" s="147"/>
      <c r="E356" s="147">
        <v>1</v>
      </c>
      <c r="F356" s="147" t="s">
        <v>252</v>
      </c>
      <c r="G356" s="147" t="s">
        <v>253</v>
      </c>
      <c r="H356" s="147" t="s">
        <v>254</v>
      </c>
      <c r="I356" s="147"/>
      <c r="J356" s="147">
        <v>65</v>
      </c>
      <c r="K356" s="147" t="s">
        <v>82</v>
      </c>
      <c r="L356" s="147" t="s">
        <v>57</v>
      </c>
      <c r="M356" s="147" t="s">
        <v>91</v>
      </c>
      <c r="N356" s="147" t="s">
        <v>94</v>
      </c>
      <c r="O356" s="147">
        <v>7542454250</v>
      </c>
      <c r="P356" s="147">
        <v>32738</v>
      </c>
      <c r="Q356" s="147" t="s">
        <v>75</v>
      </c>
      <c r="R356" s="147" t="s">
        <v>85</v>
      </c>
      <c r="S356" s="236">
        <v>43001</v>
      </c>
      <c r="T356" s="147" t="s">
        <v>69</v>
      </c>
      <c r="U356" s="234">
        <v>0.9</v>
      </c>
      <c r="V356" s="234">
        <v>0.9</v>
      </c>
      <c r="W356" s="147">
        <v>183</v>
      </c>
      <c r="X356" s="147">
        <v>109</v>
      </c>
      <c r="Y356" s="147">
        <v>179</v>
      </c>
      <c r="Z356" s="147" t="s">
        <v>96</v>
      </c>
      <c r="AA356" s="147"/>
      <c r="AB356" s="147">
        <v>65</v>
      </c>
      <c r="AC356" s="147">
        <v>180</v>
      </c>
      <c r="AD356" s="147"/>
      <c r="AE356" s="147">
        <v>6.3</v>
      </c>
      <c r="AG356" s="147"/>
      <c r="AH356" s="147"/>
      <c r="AI356" s="147" t="s">
        <v>73</v>
      </c>
      <c r="AJ356" s="147"/>
      <c r="AK356" s="147"/>
      <c r="AL356" s="147"/>
      <c r="AM356" s="147"/>
      <c r="AN356" s="147"/>
      <c r="AO356" s="147"/>
    </row>
    <row r="357" spans="2:41" x14ac:dyDescent="0.2">
      <c r="B357" s="147">
        <v>1</v>
      </c>
      <c r="C357" s="147">
        <v>1</v>
      </c>
      <c r="D357" s="147"/>
      <c r="E357" s="147">
        <v>1</v>
      </c>
      <c r="F357" s="147" t="s">
        <v>255</v>
      </c>
      <c r="G357" s="147" t="s">
        <v>256</v>
      </c>
      <c r="H357" s="147" t="s">
        <v>257</v>
      </c>
      <c r="I357" s="147"/>
      <c r="J357" s="147">
        <v>82</v>
      </c>
      <c r="K357" s="147" t="s">
        <v>56</v>
      </c>
      <c r="L357" s="147" t="s">
        <v>57</v>
      </c>
      <c r="M357" s="147"/>
      <c r="N357" s="147" t="s">
        <v>94</v>
      </c>
      <c r="O357" s="147">
        <v>3862184254</v>
      </c>
      <c r="P357" s="147">
        <v>32738</v>
      </c>
      <c r="Q357" s="147" t="s">
        <v>75</v>
      </c>
      <c r="R357" s="147" t="s">
        <v>85</v>
      </c>
      <c r="S357" s="236">
        <v>43001</v>
      </c>
      <c r="T357" s="147" t="s">
        <v>69</v>
      </c>
      <c r="U357" s="234">
        <v>0.8</v>
      </c>
      <c r="V357" s="234">
        <v>1</v>
      </c>
      <c r="W357" s="147">
        <v>139</v>
      </c>
      <c r="X357" s="147">
        <v>68</v>
      </c>
      <c r="Y357" s="147">
        <v>154</v>
      </c>
      <c r="Z357" s="147" t="s">
        <v>96</v>
      </c>
      <c r="AA357" s="147"/>
      <c r="AB357" s="147">
        <v>66</v>
      </c>
      <c r="AC357" s="147">
        <v>171</v>
      </c>
      <c r="AD357" s="147"/>
      <c r="AE357" s="147">
        <v>5.4</v>
      </c>
      <c r="AG357" s="147"/>
      <c r="AH357" s="147"/>
      <c r="AI357" s="147" t="s">
        <v>73</v>
      </c>
      <c r="AJ357" s="147"/>
      <c r="AK357" s="147"/>
      <c r="AL357" s="147"/>
      <c r="AM357" s="147"/>
      <c r="AN357" s="147"/>
      <c r="AO357" s="147"/>
    </row>
    <row r="358" spans="2:41" x14ac:dyDescent="0.2">
      <c r="B358" s="147">
        <v>1</v>
      </c>
      <c r="C358" s="147">
        <v>1</v>
      </c>
      <c r="D358" s="147"/>
      <c r="E358" s="147">
        <v>1</v>
      </c>
      <c r="F358" s="147" t="s">
        <v>258</v>
      </c>
      <c r="G358" s="147" t="s">
        <v>112</v>
      </c>
      <c r="H358" s="147" t="s">
        <v>259</v>
      </c>
      <c r="I358" s="147"/>
      <c r="J358" s="147">
        <v>56</v>
      </c>
      <c r="K358" s="147" t="s">
        <v>82</v>
      </c>
      <c r="L358" s="147" t="s">
        <v>57</v>
      </c>
      <c r="M358" s="147" t="s">
        <v>91</v>
      </c>
      <c r="N358" s="147"/>
      <c r="O358" s="147">
        <v>3863341568</v>
      </c>
      <c r="P358" s="147">
        <v>32738</v>
      </c>
      <c r="Q358" s="147" t="s">
        <v>75</v>
      </c>
      <c r="R358" s="147" t="s">
        <v>107</v>
      </c>
      <c r="S358" s="236">
        <v>43001</v>
      </c>
      <c r="T358" s="147" t="s">
        <v>69</v>
      </c>
      <c r="U358" s="234">
        <v>0.9</v>
      </c>
      <c r="V358" s="234">
        <v>1</v>
      </c>
      <c r="W358" s="147">
        <v>119</v>
      </c>
      <c r="X358" s="147">
        <v>70</v>
      </c>
      <c r="Y358" s="147">
        <v>196</v>
      </c>
      <c r="Z358" s="147" t="s">
        <v>96</v>
      </c>
      <c r="AA358" s="147"/>
      <c r="AB358" s="147">
        <v>67</v>
      </c>
      <c r="AC358" s="147">
        <v>180</v>
      </c>
      <c r="AD358" s="147"/>
      <c r="AE358" s="147">
        <v>5.8</v>
      </c>
      <c r="AG358" s="147"/>
      <c r="AH358" s="147"/>
      <c r="AI358" s="147" t="s">
        <v>73</v>
      </c>
      <c r="AJ358" s="147"/>
      <c r="AK358" s="147"/>
      <c r="AL358" s="147"/>
      <c r="AM358" s="147"/>
      <c r="AN358" s="147"/>
      <c r="AO358" s="147"/>
    </row>
    <row r="359" spans="2:41" x14ac:dyDescent="0.2">
      <c r="B359" s="147">
        <v>1</v>
      </c>
      <c r="C359" s="147">
        <v>1</v>
      </c>
      <c r="D359" s="147"/>
      <c r="E359" s="147">
        <v>1</v>
      </c>
      <c r="F359" s="147" t="s">
        <v>260</v>
      </c>
      <c r="G359" s="147" t="s">
        <v>246</v>
      </c>
      <c r="H359" s="147" t="s">
        <v>261</v>
      </c>
      <c r="I359" s="147"/>
      <c r="J359" s="147">
        <v>65</v>
      </c>
      <c r="K359" s="147" t="s">
        <v>56</v>
      </c>
      <c r="L359" s="147" t="s">
        <v>57</v>
      </c>
      <c r="M359" s="147" t="s">
        <v>85</v>
      </c>
      <c r="N359" s="147" t="s">
        <v>94</v>
      </c>
      <c r="O359" s="147">
        <v>4074482209</v>
      </c>
      <c r="P359" s="147">
        <v>32738</v>
      </c>
      <c r="Q359" s="147" t="s">
        <v>75</v>
      </c>
      <c r="R359" s="147" t="s">
        <v>85</v>
      </c>
      <c r="S359" s="236">
        <v>43001</v>
      </c>
      <c r="T359" s="147" t="s">
        <v>69</v>
      </c>
      <c r="U359" s="234">
        <v>0.9</v>
      </c>
      <c r="V359" s="234">
        <v>0.9</v>
      </c>
      <c r="W359" s="147">
        <v>117</v>
      </c>
      <c r="X359" s="147">
        <v>79</v>
      </c>
      <c r="Y359" s="147">
        <v>212</v>
      </c>
      <c r="Z359" s="147" t="s">
        <v>96</v>
      </c>
      <c r="AA359" s="147"/>
      <c r="AB359" s="147">
        <v>66</v>
      </c>
      <c r="AC359" s="147">
        <v>217</v>
      </c>
      <c r="AD359" s="147"/>
      <c r="AE359" s="147">
        <v>5.4</v>
      </c>
      <c r="AG359" s="147"/>
      <c r="AH359" s="147"/>
      <c r="AI359" s="147" t="s">
        <v>73</v>
      </c>
      <c r="AJ359" s="147"/>
      <c r="AK359" s="147"/>
      <c r="AL359" s="147"/>
      <c r="AM359" s="147"/>
      <c r="AN359" s="147"/>
      <c r="AO359" s="147"/>
    </row>
    <row r="360" spans="2:41" x14ac:dyDescent="0.2">
      <c r="B360" s="147">
        <v>1</v>
      </c>
      <c r="C360" s="147">
        <v>1</v>
      </c>
      <c r="D360" s="147"/>
      <c r="E360" s="147">
        <v>1</v>
      </c>
      <c r="F360" s="147" t="s">
        <v>262</v>
      </c>
      <c r="G360" s="147" t="s">
        <v>249</v>
      </c>
      <c r="H360" s="147" t="s">
        <v>263</v>
      </c>
      <c r="I360" s="147"/>
      <c r="J360" s="147">
        <v>80</v>
      </c>
      <c r="K360" s="147" t="s">
        <v>56</v>
      </c>
      <c r="L360" s="147" t="s">
        <v>57</v>
      </c>
      <c r="M360" s="147" t="s">
        <v>237</v>
      </c>
      <c r="N360" s="147" t="s">
        <v>94</v>
      </c>
      <c r="O360" s="147">
        <v>3864568064</v>
      </c>
      <c r="P360" s="147">
        <v>32738</v>
      </c>
      <c r="Q360" s="147" t="s">
        <v>75</v>
      </c>
      <c r="R360" s="147" t="s">
        <v>72</v>
      </c>
      <c r="S360" s="236">
        <v>43001</v>
      </c>
      <c r="T360" s="147" t="s">
        <v>69</v>
      </c>
      <c r="U360" s="234">
        <v>0.8</v>
      </c>
      <c r="V360" s="147"/>
      <c r="W360" s="147">
        <v>157</v>
      </c>
      <c r="X360" s="147">
        <v>98</v>
      </c>
      <c r="Y360" s="147">
        <v>192</v>
      </c>
      <c r="Z360" s="147" t="s">
        <v>96</v>
      </c>
      <c r="AA360" s="147"/>
      <c r="AB360" s="147">
        <v>62</v>
      </c>
      <c r="AC360" s="147">
        <v>252</v>
      </c>
      <c r="AD360" s="147"/>
      <c r="AE360" s="147">
        <v>5.7</v>
      </c>
      <c r="AG360" s="147"/>
      <c r="AH360" s="147"/>
      <c r="AI360" s="147"/>
      <c r="AJ360" s="147"/>
      <c r="AK360" s="147"/>
      <c r="AL360" s="147"/>
      <c r="AM360" s="147"/>
      <c r="AN360" s="147"/>
      <c r="AO360" s="147"/>
    </row>
    <row r="361" spans="2:41" x14ac:dyDescent="0.2">
      <c r="B361" s="147">
        <v>1</v>
      </c>
      <c r="C361" s="147">
        <v>1</v>
      </c>
      <c r="D361" s="147"/>
      <c r="E361" s="147">
        <v>1</v>
      </c>
      <c r="F361" s="147" t="s">
        <v>264</v>
      </c>
      <c r="G361" s="147" t="s">
        <v>265</v>
      </c>
      <c r="H361" s="147" t="s">
        <v>266</v>
      </c>
      <c r="I361" s="147"/>
      <c r="J361" s="147">
        <v>76</v>
      </c>
      <c r="K361" s="147" t="s">
        <v>56</v>
      </c>
      <c r="L361" s="147" t="s">
        <v>66</v>
      </c>
      <c r="M361" s="147" t="s">
        <v>237</v>
      </c>
      <c r="N361" s="147" t="s">
        <v>94</v>
      </c>
      <c r="O361" s="147">
        <v>7542346977</v>
      </c>
      <c r="P361" s="147">
        <v>32738</v>
      </c>
      <c r="Q361" s="147" t="s">
        <v>75</v>
      </c>
      <c r="R361" s="147" t="s">
        <v>85</v>
      </c>
      <c r="S361" s="236">
        <v>43001</v>
      </c>
      <c r="T361" s="147" t="s">
        <v>69</v>
      </c>
      <c r="U361" s="234">
        <v>0.7</v>
      </c>
      <c r="V361" s="234">
        <v>0.9</v>
      </c>
      <c r="W361" s="147">
        <v>148</v>
      </c>
      <c r="X361" s="147">
        <v>98</v>
      </c>
      <c r="Y361" s="147">
        <v>169</v>
      </c>
      <c r="Z361" s="147" t="s">
        <v>96</v>
      </c>
      <c r="AA361" s="147"/>
      <c r="AB361" s="147">
        <v>64</v>
      </c>
      <c r="AC361" s="147">
        <v>245</v>
      </c>
      <c r="AD361" s="147"/>
      <c r="AE361" s="147">
        <v>6</v>
      </c>
      <c r="AG361" s="147"/>
      <c r="AH361" s="147"/>
      <c r="AI361" s="147"/>
      <c r="AJ361" s="147"/>
      <c r="AK361" s="147"/>
      <c r="AL361" s="147"/>
      <c r="AM361" s="147"/>
      <c r="AN361" s="147"/>
      <c r="AO361" s="147"/>
    </row>
    <row r="362" spans="2:41" x14ac:dyDescent="0.2">
      <c r="B362" s="147">
        <v>1</v>
      </c>
      <c r="C362" s="147">
        <v>1</v>
      </c>
      <c r="D362" s="147"/>
      <c r="E362" s="147">
        <v>1</v>
      </c>
      <c r="F362" s="147" t="s">
        <v>267</v>
      </c>
      <c r="G362" s="147" t="s">
        <v>246</v>
      </c>
      <c r="H362" s="147" t="s">
        <v>268</v>
      </c>
      <c r="I362" s="147"/>
      <c r="J362" s="147">
        <v>59</v>
      </c>
      <c r="K362" s="147" t="s">
        <v>56</v>
      </c>
      <c r="L362" s="147" t="s">
        <v>66</v>
      </c>
      <c r="M362" s="147" t="s">
        <v>85</v>
      </c>
      <c r="N362" s="147" t="s">
        <v>94</v>
      </c>
      <c r="O362" s="147">
        <v>3865619124</v>
      </c>
      <c r="P362" s="147">
        <v>32725</v>
      </c>
      <c r="Q362" s="147" t="s">
        <v>75</v>
      </c>
      <c r="R362" s="147" t="s">
        <v>85</v>
      </c>
      <c r="S362" s="236">
        <v>43001</v>
      </c>
      <c r="T362" s="147" t="s">
        <v>69</v>
      </c>
      <c r="U362" s="234">
        <v>0.9</v>
      </c>
      <c r="V362" s="234">
        <v>1</v>
      </c>
      <c r="W362" s="147">
        <v>149</v>
      </c>
      <c r="X362" s="147">
        <v>77</v>
      </c>
      <c r="Y362" s="147">
        <v>193</v>
      </c>
      <c r="Z362" s="147" t="s">
        <v>96</v>
      </c>
      <c r="AA362" s="147"/>
      <c r="AB362" s="147">
        <v>63</v>
      </c>
      <c r="AC362" s="147">
        <v>185</v>
      </c>
      <c r="AD362" s="147"/>
      <c r="AE362" s="147">
        <v>6.9</v>
      </c>
      <c r="AG362" s="147"/>
      <c r="AH362" s="147"/>
      <c r="AI362" s="147"/>
      <c r="AJ362" s="147"/>
      <c r="AK362" s="147"/>
      <c r="AL362" s="147"/>
      <c r="AM362" s="147"/>
      <c r="AN362" s="147"/>
      <c r="AO362" s="147"/>
    </row>
    <row r="363" spans="2:41" x14ac:dyDescent="0.2">
      <c r="B363" s="147">
        <v>1</v>
      </c>
      <c r="C363" s="147">
        <v>1</v>
      </c>
      <c r="D363" s="147"/>
      <c r="E363" s="147"/>
      <c r="F363" s="147" t="s">
        <v>269</v>
      </c>
      <c r="G363" s="147" t="s">
        <v>102</v>
      </c>
      <c r="H363" s="147" t="s">
        <v>78</v>
      </c>
      <c r="I363" s="147"/>
      <c r="J363" s="147">
        <v>52</v>
      </c>
      <c r="K363" s="147" t="s">
        <v>56</v>
      </c>
      <c r="L363" s="147" t="s">
        <v>57</v>
      </c>
      <c r="M363" s="147" t="s">
        <v>91</v>
      </c>
      <c r="N363" s="147" t="s">
        <v>94</v>
      </c>
      <c r="O363" s="147">
        <v>3863208221</v>
      </c>
      <c r="P363" s="147">
        <v>32725</v>
      </c>
      <c r="Q363" s="147" t="s">
        <v>75</v>
      </c>
      <c r="R363" s="147" t="s">
        <v>85</v>
      </c>
      <c r="S363" s="236">
        <v>43001</v>
      </c>
      <c r="T363" s="147" t="s">
        <v>69</v>
      </c>
      <c r="U363" s="234">
        <v>1</v>
      </c>
      <c r="V363" s="234">
        <v>0.8</v>
      </c>
      <c r="W363" s="147">
        <v>118</v>
      </c>
      <c r="X363" s="147">
        <v>79</v>
      </c>
      <c r="Y363" s="147">
        <v>218</v>
      </c>
      <c r="Z363" s="147" t="s">
        <v>96</v>
      </c>
      <c r="AA363" s="147"/>
      <c r="AB363" s="147">
        <v>67</v>
      </c>
      <c r="AC363" s="147">
        <v>230</v>
      </c>
      <c r="AD363" s="147"/>
      <c r="AE363" s="147">
        <v>5.2</v>
      </c>
      <c r="AG363" s="147"/>
      <c r="AH363" s="147"/>
      <c r="AI363" s="147"/>
      <c r="AJ363" s="147"/>
      <c r="AK363" s="147"/>
      <c r="AL363" s="147"/>
      <c r="AM363" s="147"/>
      <c r="AN363" s="147"/>
      <c r="AO363" s="147"/>
    </row>
    <row r="364" spans="2:41" x14ac:dyDescent="0.2">
      <c r="B364" s="147"/>
      <c r="C364" s="147"/>
      <c r="D364" s="147"/>
      <c r="E364" s="147"/>
      <c r="F364" s="147"/>
      <c r="G364" s="147"/>
      <c r="H364" s="147"/>
      <c r="I364" s="147"/>
      <c r="J364" s="147">
        <v>55</v>
      </c>
      <c r="K364" s="147" t="s">
        <v>56</v>
      </c>
      <c r="L364" s="147" t="s">
        <v>57</v>
      </c>
      <c r="M364" s="147"/>
      <c r="N364" s="147" t="s">
        <v>94</v>
      </c>
      <c r="O364" s="147"/>
      <c r="P364" s="147"/>
      <c r="Q364" s="147"/>
      <c r="R364" s="147"/>
      <c r="S364" s="147"/>
      <c r="T364" s="147"/>
      <c r="U364" s="147"/>
      <c r="V364" s="147"/>
      <c r="W364" s="147"/>
      <c r="X364" s="147"/>
      <c r="Y364" s="147"/>
      <c r="Z364" s="147"/>
      <c r="AA364" s="147"/>
      <c r="AB364" s="147"/>
      <c r="AC364" s="147"/>
      <c r="AD364" s="147"/>
      <c r="AE364" s="147">
        <v>7.4</v>
      </c>
      <c r="AG364" s="147"/>
      <c r="AH364" s="147"/>
      <c r="AI364" s="147"/>
      <c r="AJ364" s="147"/>
      <c r="AK364" s="147"/>
      <c r="AL364" s="147"/>
      <c r="AM364" s="147"/>
      <c r="AN364" s="147"/>
      <c r="AO364" s="147"/>
    </row>
    <row r="365" spans="2:41" x14ac:dyDescent="0.2">
      <c r="B365" s="147"/>
      <c r="C365" s="147"/>
      <c r="D365" s="147"/>
      <c r="E365" s="147"/>
      <c r="F365" s="147"/>
      <c r="G365" s="147"/>
      <c r="H365" s="147"/>
      <c r="I365" s="147"/>
      <c r="J365" s="147">
        <v>55</v>
      </c>
      <c r="K365" s="147" t="s">
        <v>56</v>
      </c>
      <c r="L365" s="147"/>
      <c r="M365" s="147"/>
      <c r="N365" s="147"/>
      <c r="O365" s="147"/>
      <c r="P365" s="147"/>
      <c r="Q365" s="147"/>
      <c r="R365" s="147"/>
      <c r="S365" s="147"/>
      <c r="T365" s="147"/>
      <c r="U365" s="147"/>
      <c r="V365" s="147"/>
      <c r="W365" s="147"/>
      <c r="X365" s="147"/>
      <c r="Y365" s="147"/>
      <c r="Z365" s="147"/>
      <c r="AA365" s="147"/>
      <c r="AB365" s="147"/>
      <c r="AC365" s="147"/>
      <c r="AD365" s="147"/>
      <c r="AE365" s="147"/>
      <c r="AG365" s="147"/>
      <c r="AH365" s="147"/>
      <c r="AI365" s="147"/>
      <c r="AJ365" s="147"/>
      <c r="AK365" s="147"/>
      <c r="AL365" s="147"/>
      <c r="AM365" s="147"/>
      <c r="AN365" s="147"/>
      <c r="AO365" s="147"/>
    </row>
    <row r="366" spans="2:41" x14ac:dyDescent="0.2">
      <c r="B366" s="147"/>
      <c r="C366" s="147"/>
      <c r="D366" s="147"/>
      <c r="E366" s="147"/>
      <c r="F366" s="147"/>
      <c r="G366" s="147"/>
      <c r="H366" s="147"/>
      <c r="I366" s="147"/>
      <c r="J366" s="147">
        <v>76</v>
      </c>
      <c r="K366" s="147" t="s">
        <v>56</v>
      </c>
      <c r="L366" s="147"/>
      <c r="M366" s="147"/>
      <c r="N366" s="147"/>
      <c r="O366" s="147"/>
      <c r="P366" s="147"/>
      <c r="Q366" s="147"/>
      <c r="R366" s="147"/>
      <c r="S366" s="147"/>
      <c r="T366" s="147"/>
      <c r="U366" s="147"/>
      <c r="V366" s="147"/>
      <c r="W366" s="147"/>
      <c r="X366" s="147"/>
      <c r="Y366" s="147"/>
      <c r="Z366" s="147"/>
      <c r="AA366" s="147"/>
      <c r="AB366" s="147"/>
      <c r="AC366" s="147"/>
      <c r="AD366" s="147"/>
      <c r="AE366" s="147"/>
      <c r="AG366" s="147"/>
      <c r="AH366" s="147"/>
      <c r="AI366" s="147"/>
      <c r="AJ366" s="147"/>
      <c r="AK366" s="147"/>
      <c r="AL366" s="147"/>
      <c r="AM366" s="147"/>
      <c r="AN366" s="147"/>
      <c r="AO366" s="147"/>
    </row>
    <row r="367" spans="2:41" x14ac:dyDescent="0.2">
      <c r="B367" s="147"/>
      <c r="C367" s="147"/>
      <c r="D367" s="147"/>
      <c r="E367" s="147"/>
      <c r="F367" s="147"/>
      <c r="G367" s="147"/>
      <c r="H367" s="147"/>
      <c r="I367" s="147"/>
      <c r="J367" s="147">
        <v>56</v>
      </c>
      <c r="K367" s="147" t="s">
        <v>56</v>
      </c>
      <c r="L367" s="147"/>
      <c r="M367" s="147"/>
      <c r="N367" s="147"/>
      <c r="O367" s="147"/>
      <c r="P367" s="147"/>
      <c r="Q367" s="147"/>
      <c r="R367" s="147"/>
      <c r="S367" s="147"/>
      <c r="T367" s="147"/>
      <c r="U367" s="147"/>
      <c r="V367" s="147"/>
      <c r="W367" s="147"/>
      <c r="X367" s="147"/>
      <c r="Y367" s="147"/>
      <c r="Z367" s="147"/>
      <c r="AA367" s="147"/>
      <c r="AB367" s="147"/>
      <c r="AC367" s="147"/>
      <c r="AD367" s="147"/>
      <c r="AE367" s="147"/>
      <c r="AG367" s="147"/>
      <c r="AH367" s="147"/>
      <c r="AI367" s="147"/>
      <c r="AJ367" s="147"/>
      <c r="AK367" s="147"/>
      <c r="AL367" s="147"/>
      <c r="AM367" s="147"/>
      <c r="AN367" s="147"/>
      <c r="AO367" s="147"/>
    </row>
    <row r="368" spans="2:41" x14ac:dyDescent="0.2">
      <c r="B368" s="147"/>
      <c r="C368" s="147"/>
      <c r="F368" s="147"/>
      <c r="G368" s="147"/>
      <c r="H368" s="147"/>
      <c r="I368" s="147"/>
      <c r="J368" s="147"/>
      <c r="K368" s="147"/>
      <c r="L368" s="147"/>
      <c r="M368" s="147"/>
      <c r="N368" s="147"/>
      <c r="O368" s="147"/>
      <c r="P368" s="147"/>
      <c r="Q368" s="147"/>
      <c r="R368" s="147"/>
      <c r="S368" s="147"/>
      <c r="T368" s="147"/>
      <c r="U368" s="147"/>
      <c r="V368" s="147"/>
      <c r="W368" s="147"/>
      <c r="X368" s="147"/>
      <c r="Y368" s="147"/>
      <c r="Z368" s="147"/>
      <c r="AA368" s="147"/>
      <c r="AB368" s="147"/>
      <c r="AC368" s="147"/>
      <c r="AD368" s="147"/>
      <c r="AE368" s="147"/>
      <c r="AG368" s="147"/>
      <c r="AH368" s="147"/>
      <c r="AI368" s="147"/>
      <c r="AJ368" s="147"/>
      <c r="AK368" s="147"/>
      <c r="AL368" s="147"/>
      <c r="AM368" s="147"/>
      <c r="AN368" s="147"/>
      <c r="AO368" s="147"/>
    </row>
    <row r="449" spans="1:1" x14ac:dyDescent="0.2">
      <c r="A449" s="147"/>
    </row>
    <row r="450" spans="1:1" x14ac:dyDescent="0.2">
      <c r="A450" s="147"/>
    </row>
    <row r="451" spans="1:1" x14ac:dyDescent="0.2">
      <c r="A451" s="147"/>
    </row>
    <row r="452" spans="1:1" x14ac:dyDescent="0.2">
      <c r="A452" s="147"/>
    </row>
    <row r="453" spans="1:1" x14ac:dyDescent="0.2">
      <c r="A453" s="147"/>
    </row>
    <row r="454" spans="1:1" x14ac:dyDescent="0.2">
      <c r="A454" s="147"/>
    </row>
    <row r="455" spans="1:1" x14ac:dyDescent="0.2">
      <c r="A455" s="147"/>
    </row>
    <row r="456" spans="1:1" x14ac:dyDescent="0.2">
      <c r="A456" s="147"/>
    </row>
    <row r="457" spans="1:1" x14ac:dyDescent="0.2">
      <c r="A457" s="147"/>
    </row>
    <row r="458" spans="1:1" x14ac:dyDescent="0.2">
      <c r="A458" s="237"/>
    </row>
  </sheetData>
  <mergeCells count="73">
    <mergeCell ref="V31:Y31"/>
    <mergeCell ref="Z16:AA16"/>
    <mergeCell ref="M18:N18"/>
    <mergeCell ref="O17:P17"/>
    <mergeCell ref="Z17:AA17"/>
    <mergeCell ref="S22:T22"/>
    <mergeCell ref="S36:S38"/>
    <mergeCell ref="M17:N17"/>
    <mergeCell ref="O16:P16"/>
    <mergeCell ref="S23:T23"/>
    <mergeCell ref="S29:T29"/>
    <mergeCell ref="S30:T30"/>
    <mergeCell ref="D15:F15"/>
    <mergeCell ref="M13:N13"/>
    <mergeCell ref="O12:P12"/>
    <mergeCell ref="O11:P11"/>
    <mergeCell ref="AE12:AF12"/>
    <mergeCell ref="M14:N14"/>
    <mergeCell ref="O13:P13"/>
    <mergeCell ref="AE13:AF13"/>
    <mergeCell ref="L15:N15"/>
    <mergeCell ref="O14:P14"/>
    <mergeCell ref="AE14:AF14"/>
    <mergeCell ref="O15:P15"/>
    <mergeCell ref="S15:T15"/>
    <mergeCell ref="H14:H15"/>
    <mergeCell ref="AE10:AF10"/>
    <mergeCell ref="A10:B10"/>
    <mergeCell ref="D10:D12"/>
    <mergeCell ref="E10:E12"/>
    <mergeCell ref="L11:N11"/>
    <mergeCell ref="O10:P10"/>
    <mergeCell ref="AE11:AF11"/>
    <mergeCell ref="I11:K11"/>
    <mergeCell ref="M10:N10"/>
    <mergeCell ref="AB9:AB10"/>
    <mergeCell ref="V10:Y10"/>
    <mergeCell ref="M9:N9"/>
    <mergeCell ref="L7:N7"/>
    <mergeCell ref="O6:P6"/>
    <mergeCell ref="Z6:AA6"/>
    <mergeCell ref="AE6:AF6"/>
    <mergeCell ref="O7:P7"/>
    <mergeCell ref="Z7:AA7"/>
    <mergeCell ref="AE7:AF7"/>
    <mergeCell ref="O8:Q8"/>
    <mergeCell ref="AE8:AF8"/>
    <mergeCell ref="AE9:AF9"/>
    <mergeCell ref="O9:P9"/>
    <mergeCell ref="Z9:AA9"/>
    <mergeCell ref="O4:P4"/>
    <mergeCell ref="Z4:AA4"/>
    <mergeCell ref="AE4:AF4"/>
    <mergeCell ref="A5:B5"/>
    <mergeCell ref="O5:P5"/>
    <mergeCell ref="Z5:AA5"/>
    <mergeCell ref="AE5:AF5"/>
    <mergeCell ref="AK1:AM1"/>
    <mergeCell ref="O2:P2"/>
    <mergeCell ref="Z2:AB2"/>
    <mergeCell ref="AE2:AF2"/>
    <mergeCell ref="O3:P3"/>
    <mergeCell ref="Z3:AA3"/>
    <mergeCell ref="AE3:AF3"/>
    <mergeCell ref="S1:AD1"/>
    <mergeCell ref="AE1:AG1"/>
    <mergeCell ref="AH1:AJ1"/>
    <mergeCell ref="O1:R1"/>
    <mergeCell ref="A1:C1"/>
    <mergeCell ref="D1:E1"/>
    <mergeCell ref="F1:H1"/>
    <mergeCell ref="I1:K1"/>
    <mergeCell ref="L1:M1"/>
  </mergeCells>
  <conditionalFormatting sqref="AB11:AB14">
    <cfRule type="cellIs" dxfId="2" priority="1" operator="less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8"/>
  <sheetViews>
    <sheetView zoomScale="80" zoomScaleNormal="80" workbookViewId="0">
      <selection activeCell="E11" sqref="E11"/>
    </sheetView>
  </sheetViews>
  <sheetFormatPr baseColWidth="10" defaultColWidth="8.83203125" defaultRowHeight="15" x14ac:dyDescent="0.2"/>
  <cols>
    <col min="1" max="1" width="45.5" customWidth="1"/>
    <col min="3" max="8" width="11.6640625" bestFit="1" customWidth="1"/>
    <col min="10" max="10" width="1.6640625" customWidth="1"/>
    <col min="19" max="19" width="1.83203125" customWidth="1"/>
    <col min="20" max="20" width="11.33203125" customWidth="1"/>
  </cols>
  <sheetData>
    <row r="1" spans="1:20" ht="16" x14ac:dyDescent="0.2">
      <c r="A1" s="2" t="s">
        <v>270</v>
      </c>
    </row>
    <row r="2" spans="1:20" ht="18" x14ac:dyDescent="0.2">
      <c r="A2" s="4" t="s">
        <v>271</v>
      </c>
    </row>
    <row r="3" spans="1:20" ht="16" x14ac:dyDescent="0.2">
      <c r="A3" s="468" t="s">
        <v>272</v>
      </c>
      <c r="B3" s="468"/>
      <c r="C3" s="468"/>
    </row>
    <row r="4" spans="1:20" x14ac:dyDescent="0.2">
      <c r="A4" s="5"/>
    </row>
    <row r="5" spans="1:20" ht="16" thickBot="1" x14ac:dyDescent="0.25">
      <c r="A5" s="6"/>
    </row>
    <row r="6" spans="1:20" ht="17" thickBot="1" x14ac:dyDescent="0.3">
      <c r="A6" s="5"/>
      <c r="T6" s="7" t="s">
        <v>273</v>
      </c>
    </row>
    <row r="7" spans="1:20" ht="18" thickBot="1" x14ac:dyDescent="0.3">
      <c r="A7" s="5"/>
      <c r="B7" s="469" t="s">
        <v>274</v>
      </c>
      <c r="C7" s="470"/>
      <c r="D7" s="471"/>
      <c r="E7" s="8">
        <f>COUNTIF('CLIENT LIST'!H2:H11,"M")</f>
        <v>3</v>
      </c>
      <c r="F7" s="9"/>
      <c r="G7" s="9"/>
      <c r="H7" s="9"/>
      <c r="I7" s="9"/>
      <c r="J7" s="9"/>
      <c r="K7" s="469" t="s">
        <v>275</v>
      </c>
      <c r="L7" s="470"/>
      <c r="M7" s="471"/>
      <c r="N7" s="8">
        <f>COUNTIF('CLIENT LIST'!H2:H11,"F")</f>
        <v>1</v>
      </c>
      <c r="T7" s="10">
        <f>E7+N7</f>
        <v>4</v>
      </c>
    </row>
    <row r="8" spans="1:20" ht="18" thickBot="1" x14ac:dyDescent="0.3">
      <c r="B8" s="464" t="s">
        <v>276</v>
      </c>
      <c r="C8" s="465"/>
      <c r="D8" s="465"/>
      <c r="E8" s="465"/>
      <c r="F8" s="465"/>
      <c r="G8" s="465"/>
      <c r="H8" s="465"/>
      <c r="I8" s="11"/>
      <c r="J8" s="12"/>
      <c r="K8" s="466" t="s">
        <v>277</v>
      </c>
      <c r="L8" s="465"/>
      <c r="M8" s="465"/>
      <c r="N8" s="465"/>
      <c r="O8" s="465"/>
      <c r="P8" s="465"/>
      <c r="Q8" s="465"/>
      <c r="R8" s="362"/>
      <c r="S8" s="13"/>
      <c r="T8" s="14"/>
    </row>
    <row r="9" spans="1:20" ht="18" thickBot="1" x14ac:dyDescent="0.3">
      <c r="A9" s="5" t="s">
        <v>278</v>
      </c>
      <c r="B9" s="467"/>
      <c r="C9" s="467"/>
      <c r="D9" s="467"/>
      <c r="E9" s="467"/>
      <c r="F9" s="467"/>
      <c r="G9" s="467"/>
      <c r="H9" s="467"/>
      <c r="I9" s="361"/>
      <c r="J9" s="9"/>
      <c r="K9" s="467"/>
      <c r="L9" s="467"/>
      <c r="M9" s="467"/>
      <c r="N9" s="467"/>
      <c r="O9" s="467"/>
      <c r="P9" s="467"/>
      <c r="Q9" s="467"/>
      <c r="R9" s="361"/>
      <c r="S9" s="361"/>
      <c r="T9" s="9"/>
    </row>
    <row r="10" spans="1:20" ht="18" thickBot="1" x14ac:dyDescent="0.3">
      <c r="A10" s="15"/>
      <c r="B10" s="16" t="s">
        <v>279</v>
      </c>
      <c r="C10" s="17" t="s">
        <v>280</v>
      </c>
      <c r="D10" s="18" t="s">
        <v>281</v>
      </c>
      <c r="E10" s="18" t="s">
        <v>282</v>
      </c>
      <c r="F10" s="18" t="s">
        <v>283</v>
      </c>
      <c r="G10" s="16" t="s">
        <v>284</v>
      </c>
      <c r="H10" s="16" t="s">
        <v>148</v>
      </c>
      <c r="I10" s="16" t="s">
        <v>163</v>
      </c>
      <c r="J10" s="19"/>
      <c r="K10" s="16" t="s">
        <v>279</v>
      </c>
      <c r="L10" s="17" t="s">
        <v>280</v>
      </c>
      <c r="M10" s="18" t="s">
        <v>281</v>
      </c>
      <c r="N10" s="18" t="s">
        <v>282</v>
      </c>
      <c r="O10" s="18" t="s">
        <v>283</v>
      </c>
      <c r="P10" s="16" t="s">
        <v>284</v>
      </c>
      <c r="Q10" s="16" t="s">
        <v>148</v>
      </c>
      <c r="R10" s="16" t="s">
        <v>163</v>
      </c>
      <c r="S10" s="20"/>
      <c r="T10" s="16" t="s">
        <v>273</v>
      </c>
    </row>
    <row r="11" spans="1:20" ht="18" thickBot="1" x14ac:dyDescent="0.3">
      <c r="A11" s="3" t="s">
        <v>285</v>
      </c>
      <c r="B11" s="42"/>
      <c r="C11" s="42"/>
      <c r="D11" s="42"/>
      <c r="E11" s="42"/>
      <c r="F11" s="21">
        <f>COUNTIFS('CLIENT LIST'!$H$2:$H$11,"M",'CLIENT LIST'!$I$2:$I$11,"&gt;=18",'CLIENT LIST'!$I$2:$I$11,"&lt;=24",'CLIENT LIST'!$J$2:$J$11,'CLIENT LIST'!BH16)</f>
        <v>0</v>
      </c>
      <c r="G11" s="21">
        <f>COUNTIFS('CLIENT LIST'!$H$2:$H$11,"M",'CLIENT LIST'!$I$2:$I$11,"&gt;=25",'CLIENT LIST'!$I$2:$I$11,"&lt;=64",'CLIENT LIST'!$J$2:$J$11,'CLIENT LIST'!BH16)</f>
        <v>0</v>
      </c>
      <c r="H11" s="21">
        <f>COUNTIFS('CLIENT LIST'!$H$2:$H$11,"M",'CLIENT LIST'!$I$2:$I$11,"&gt;=65",'CLIENT LIST'!$J$2:$J$11,'CLIENT LIST'!BH16)</f>
        <v>0</v>
      </c>
      <c r="I11" s="22">
        <f>SUM(B11:H11)</f>
        <v>0</v>
      </c>
      <c r="J11" s="23"/>
      <c r="K11" s="42"/>
      <c r="L11" s="42"/>
      <c r="M11" s="42"/>
      <c r="N11" s="42"/>
      <c r="O11" s="21">
        <f>COUNTIFS('CLIENT LIST'!$H$2:$H$11,"F",'CLIENT LIST'!$I$2:$I$11,"&gt;=18",'CLIENT LIST'!$I$2:$I$11,"&lt;=24",'CLIENT LIST'!$J$2:$J$11,'CLIENT LIST'!BH16)</f>
        <v>0</v>
      </c>
      <c r="P11" s="21">
        <f>COUNTIFS('CLIENT LIST'!$H$2:$H$11,"F",'CLIENT LIST'!$I$2:$I$11,"&gt;=25",'CLIENT LIST'!$I$2:$I$11,"&lt;=64",'CLIENT LIST'!$J$2:$J$11,'CLIENT LIST'!BH16)</f>
        <v>0</v>
      </c>
      <c r="Q11" s="21">
        <f>COUNTIFS('CLIENT LIST'!$H$2:$H$11,"F",'CLIENT LIST'!$I$2:$I$11,"&gt;=65",'CLIENT LIST'!$J$2:$J$11,'CLIENT LIST'!BH16)</f>
        <v>0</v>
      </c>
      <c r="R11" s="24">
        <f>SUM(K11:Q11)</f>
        <v>0</v>
      </c>
      <c r="S11" s="25"/>
      <c r="T11" s="22">
        <f t="shared" ref="T11:T19" si="0">R11+I11</f>
        <v>0</v>
      </c>
    </row>
    <row r="12" spans="1:20" ht="18" thickBot="1" x14ac:dyDescent="0.3">
      <c r="A12" s="26" t="s">
        <v>286</v>
      </c>
      <c r="B12" s="42"/>
      <c r="C12" s="42"/>
      <c r="D12" s="42"/>
      <c r="E12" s="42"/>
      <c r="F12" s="21">
        <f>COUNTIFS('CLIENT LIST'!$H$2:$H$11,"M",'CLIENT LIST'!$I$2:$I$11,"&gt;=18",'CLIENT LIST'!$I$2:$I$11,"&lt;=24",'CLIENT LIST'!$J$2:$J$11,'CLIENT LIST'!BH17)</f>
        <v>0</v>
      </c>
      <c r="G12" s="21">
        <f>COUNTIFS('CLIENT LIST'!$H$2:$H$11,"M",'CLIENT LIST'!$I$2:$I$11,"&gt;=25",'CLIENT LIST'!$I$2:$I$11,"&lt;=64",'CLIENT LIST'!$J$2:$J$11,'CLIENT LIST'!BH17)</f>
        <v>0</v>
      </c>
      <c r="H12" s="21">
        <f>COUNTIFS('CLIENT LIST'!$H$2:$H$11,"M",'CLIENT LIST'!$I$2:$I$11,"&gt;=65",'CLIENT LIST'!$J$2:$J$11,'CLIENT LIST'!BH17)</f>
        <v>0</v>
      </c>
      <c r="I12" s="22">
        <f t="shared" ref="I12:I19" si="1">SUM(B12:H12)</f>
        <v>0</v>
      </c>
      <c r="J12" s="19"/>
      <c r="K12" s="42"/>
      <c r="L12" s="42"/>
      <c r="M12" s="42"/>
      <c r="N12" s="42"/>
      <c r="O12" s="21">
        <f>COUNTIFS('CLIENT LIST'!$H$2:$H$11,"F",'CLIENT LIST'!$I$2:$I$11,"&gt;=18",'CLIENT LIST'!$I$2:$I$11,"&lt;=24",'CLIENT LIST'!$J$2:$J$11,'CLIENT LIST'!BH17)</f>
        <v>0</v>
      </c>
      <c r="P12" s="21">
        <f>COUNTIFS('CLIENT LIST'!$H$2:$H$11,"F",'CLIENT LIST'!$I$2:$I$11,"&gt;=25",'CLIENT LIST'!$I$2:$I$11,"&lt;=64",'CLIENT LIST'!$J$2:$J$11,'CLIENT LIST'!BH17)</f>
        <v>0</v>
      </c>
      <c r="Q12" s="21">
        <f>COUNTIFS('CLIENT LIST'!$H$2:$H$11,"F",'CLIENT LIST'!$I$2:$I$11,"&gt;=65",'CLIENT LIST'!$J$2:$J$11,'CLIENT LIST'!BH17)</f>
        <v>0</v>
      </c>
      <c r="R12" s="24">
        <f t="shared" ref="R12:R19" si="2">SUM(K12:Q12)</f>
        <v>0</v>
      </c>
      <c r="S12" s="12"/>
      <c r="T12" s="22">
        <f t="shared" si="0"/>
        <v>0</v>
      </c>
    </row>
    <row r="13" spans="1:20" ht="18" thickBot="1" x14ac:dyDescent="0.3">
      <c r="A13" t="s">
        <v>287</v>
      </c>
      <c r="B13" s="42"/>
      <c r="C13" s="42"/>
      <c r="D13" s="42"/>
      <c r="E13" s="42"/>
      <c r="F13" s="21">
        <f>COUNTIFS('CLIENT LIST'!$H$2:$H$11,"M",'CLIENT LIST'!$I$2:$I$11,"&gt;=18",'CLIENT LIST'!$I$2:$I$11,"&lt;=24",'CLIENT LIST'!$J$2:$J$11,'CLIENT LIST'!BH18)</f>
        <v>0</v>
      </c>
      <c r="G13" s="21">
        <f>COUNTIFS('CLIENT LIST'!$H$2:$H$11,"M",'CLIENT LIST'!$I$2:$I$11,"&gt;=25",'CLIENT LIST'!$I$2:$I$11,"&lt;=64",'CLIENT LIST'!$J$2:$J$11,'CLIENT LIST'!BH18)</f>
        <v>0</v>
      </c>
      <c r="H13" s="21">
        <f>COUNTIFS('CLIENT LIST'!$H$2:$H$11,"M",'CLIENT LIST'!$I$2:$I$11,"&gt;=65",'CLIENT LIST'!$J$2:$J$11,'CLIENT LIST'!BH18)</f>
        <v>0</v>
      </c>
      <c r="I13" s="22">
        <f t="shared" si="1"/>
        <v>0</v>
      </c>
      <c r="J13" s="19"/>
      <c r="K13" s="42"/>
      <c r="L13" s="42"/>
      <c r="M13" s="42"/>
      <c r="N13" s="42"/>
      <c r="O13" s="21">
        <f>COUNTIFS('CLIENT LIST'!$H$2:$H$11,"F",'CLIENT LIST'!$I$2:$I$11,"&gt;=18",'CLIENT LIST'!$I$2:$I$11,"&lt;=24",'CLIENT LIST'!$J$2:$J$11,'CLIENT LIST'!BH18)</f>
        <v>0</v>
      </c>
      <c r="P13" s="21">
        <f>COUNTIFS('CLIENT LIST'!$H$2:$H$11,"F",'CLIENT LIST'!$I$2:$I$11,"&gt;=25",'CLIENT LIST'!$I$2:$I$11,"&lt;=64",'CLIENT LIST'!$J$2:$J$11,'CLIENT LIST'!BH18)</f>
        <v>0</v>
      </c>
      <c r="Q13" s="21">
        <f>COUNTIFS('CLIENT LIST'!$H$2:$H$11,"F",'CLIENT LIST'!$I$2:$I$11,"&gt;=65",'CLIENT LIST'!$J$2:$J$11,'CLIENT LIST'!BH18)</f>
        <v>1</v>
      </c>
      <c r="R13" s="24">
        <f t="shared" si="2"/>
        <v>1</v>
      </c>
      <c r="S13" s="12"/>
      <c r="T13" s="22">
        <f>R13+I13</f>
        <v>1</v>
      </c>
    </row>
    <row r="14" spans="1:20" ht="18" thickBot="1" x14ac:dyDescent="0.3">
      <c r="A14" t="s">
        <v>288</v>
      </c>
      <c r="B14" s="42"/>
      <c r="C14" s="42"/>
      <c r="D14" s="42"/>
      <c r="E14" s="42"/>
      <c r="F14" s="21">
        <f>COUNTIFS('CLIENT LIST'!$H$2:$H$11,"M",'CLIENT LIST'!$I$2:$I$11,"&gt;=18",'CLIENT LIST'!$I$2:$I$11,"&lt;=24",'CLIENT LIST'!$J$2:$J$11,'CLIENT LIST'!BH19)</f>
        <v>0</v>
      </c>
      <c r="G14" s="21">
        <f>COUNTIFS('CLIENT LIST'!$H$2:$H$11,"M",'CLIENT LIST'!$I$2:$I$11,"&gt;=25",'CLIENT LIST'!$I$2:$I$11,"&lt;=64",'CLIENT LIST'!$J$2:$J$11,'CLIENT LIST'!BH19)</f>
        <v>0</v>
      </c>
      <c r="H14" s="21">
        <f>COUNTIFS('CLIENT LIST'!$H$2:$H$11,"M",'CLIENT LIST'!$I$2:$I$11,"&gt;=65",'CLIENT LIST'!$J$2:$J$11,'CLIENT LIST'!BH19)</f>
        <v>0</v>
      </c>
      <c r="I14" s="22">
        <f t="shared" si="1"/>
        <v>0</v>
      </c>
      <c r="J14" s="19"/>
      <c r="K14" s="42"/>
      <c r="L14" s="42"/>
      <c r="M14" s="42"/>
      <c r="N14" s="42"/>
      <c r="O14" s="21">
        <f>COUNTIFS('CLIENT LIST'!$H$2:$H$11,"F",'CLIENT LIST'!$I$2:$I$11,"&gt;=18",'CLIENT LIST'!$I$2:$I$11,"&lt;=24",'CLIENT LIST'!$J$2:$J$11,'CLIENT LIST'!BH19)</f>
        <v>0</v>
      </c>
      <c r="P14" s="21">
        <f>COUNTIFS('CLIENT LIST'!$H$2:$H$11,"F",'CLIENT LIST'!$I$2:$I$11,"&gt;=25",'CLIENT LIST'!$I$2:$I$11,"&lt;=64",'CLIENT LIST'!$J$2:$J$11,'CLIENT LIST'!BH19)</f>
        <v>0</v>
      </c>
      <c r="Q14" s="21">
        <f>COUNTIFS('CLIENT LIST'!$H$2:$H$11,"F",'CLIENT LIST'!$I$2:$I$11,"&gt;=65",'CLIENT LIST'!$J$2:$J$11,'CLIENT LIST'!BH19)</f>
        <v>0</v>
      </c>
      <c r="R14" s="24">
        <f t="shared" si="2"/>
        <v>0</v>
      </c>
      <c r="S14" s="12"/>
      <c r="T14" s="22">
        <f t="shared" si="0"/>
        <v>0</v>
      </c>
    </row>
    <row r="15" spans="1:20" ht="18" thickBot="1" x14ac:dyDescent="0.3">
      <c r="A15" t="s">
        <v>289</v>
      </c>
      <c r="B15" s="42"/>
      <c r="C15" s="42"/>
      <c r="D15" s="42"/>
      <c r="E15" s="42"/>
      <c r="F15" s="21">
        <f>COUNTIFS('CLIENT LIST'!$H$2:$H$11,"M",'CLIENT LIST'!$I$2:$I$11,"&gt;=18",'CLIENT LIST'!$I$2:$I$11,"&lt;=24",'CLIENT LIST'!$J$2:$J$11,'CLIENT LIST'!BH20)</f>
        <v>0</v>
      </c>
      <c r="G15" s="21">
        <f>COUNTIFS('CLIENT LIST'!$H$2:$H$11,"M",'CLIENT LIST'!$I$2:$I$11,"&gt;=25",'CLIENT LIST'!$I$2:$I$11,"&lt;=64",'CLIENT LIST'!$J$2:$J$11,'CLIENT LIST'!BH20)</f>
        <v>0</v>
      </c>
      <c r="H15" s="21">
        <f>COUNTIFS('CLIENT LIST'!$H$2:$H$11,"M",'CLIENT LIST'!$I$2:$I$11,"&gt;=65",'CLIENT LIST'!$J$2:$J$11,'CLIENT LIST'!BH20)</f>
        <v>0</v>
      </c>
      <c r="I15" s="22">
        <f t="shared" si="1"/>
        <v>0</v>
      </c>
      <c r="J15" s="19"/>
      <c r="K15" s="42"/>
      <c r="L15" s="42"/>
      <c r="M15" s="42"/>
      <c r="N15" s="42"/>
      <c r="O15" s="21">
        <f>COUNTIFS('CLIENT LIST'!$H$2:$H$11,"F",'CLIENT LIST'!$I$2:$I$11,"&gt;=18",'CLIENT LIST'!$I$2:$I$11,"&lt;=24",'CLIENT LIST'!$J$2:$J$11,'CLIENT LIST'!BH20)</f>
        <v>0</v>
      </c>
      <c r="P15" s="21">
        <f>COUNTIFS('CLIENT LIST'!$H$2:$H$11,"F",'CLIENT LIST'!$I$2:$I$11,"&gt;=25",'CLIENT LIST'!$I$2:$I$11,"&lt;=64",'CLIENT LIST'!$J$2:$J$11,'CLIENT LIST'!BH20)</f>
        <v>0</v>
      </c>
      <c r="Q15" s="21">
        <f>COUNTIFS('CLIENT LIST'!$H$2:$H$11,"F",'CLIENT LIST'!$I$2:$I$11,"&gt;=65",'CLIENT LIST'!$J$2:$J$11,'CLIENT LIST'!BH20)</f>
        <v>0</v>
      </c>
      <c r="R15" s="24">
        <f t="shared" si="2"/>
        <v>0</v>
      </c>
      <c r="S15" s="12"/>
      <c r="T15" s="22">
        <f t="shared" si="0"/>
        <v>0</v>
      </c>
    </row>
    <row r="16" spans="1:20" ht="18" thickBot="1" x14ac:dyDescent="0.3">
      <c r="A16" t="s">
        <v>290</v>
      </c>
      <c r="B16" s="42"/>
      <c r="C16" s="42"/>
      <c r="D16" s="42"/>
      <c r="E16" s="42"/>
      <c r="F16" s="21">
        <f>COUNTIFS('CLIENT LIST'!$H$2:$H$11,"M",'CLIENT LIST'!$I$2:$I$11,"&gt;=18",'CLIENT LIST'!$I$2:$I$11,"&lt;=24",'CLIENT LIST'!$J$2:$J$11,'CLIENT LIST'!BH21)</f>
        <v>0</v>
      </c>
      <c r="G16" s="21">
        <f>COUNTIFS('CLIENT LIST'!$H$2:$H$11,"M",'CLIENT LIST'!$I$2:$I$11,"&gt;=25",'CLIENT LIST'!$I$2:$I$11,"&lt;=64",'CLIENT LIST'!$J$2:$J$11,'CLIENT LIST'!BH21)</f>
        <v>0</v>
      </c>
      <c r="H16" s="21">
        <f>COUNTIFS('CLIENT LIST'!$H$2:$H$11,"M",'CLIENT LIST'!$I$2:$I$11,"&gt;=65",'CLIENT LIST'!$J$2:$J$11,'CLIENT LIST'!BH21)</f>
        <v>1</v>
      </c>
      <c r="I16" s="22">
        <f t="shared" si="1"/>
        <v>1</v>
      </c>
      <c r="J16" s="19"/>
      <c r="K16" s="42"/>
      <c r="L16" s="42"/>
      <c r="M16" s="42"/>
      <c r="N16" s="42"/>
      <c r="O16" s="21">
        <f>COUNTIFS('CLIENT LIST'!$H$2:$H$11,"F",'CLIENT LIST'!$I$2:$I$11,"&gt;=18",'CLIENT LIST'!$I$2:$I$11,"&lt;=24",'CLIENT LIST'!$J$2:$J$11,'CLIENT LIST'!BH21)</f>
        <v>0</v>
      </c>
      <c r="P16" s="21">
        <f>COUNTIFS('CLIENT LIST'!$H$2:$H$11,"F",'CLIENT LIST'!$I$2:$I$11,"&gt;=25",'CLIENT LIST'!$I$2:$I$11,"&lt;=64",'CLIENT LIST'!$J$2:$J$11,'CLIENT LIST'!BH21)</f>
        <v>0</v>
      </c>
      <c r="Q16" s="21">
        <f>COUNTIFS('CLIENT LIST'!$H$2:$H$11,"F",'CLIENT LIST'!$I$2:$I$11,"&gt;=65",'CLIENT LIST'!$J$2:$J$11,'CLIENT LIST'!BH21)</f>
        <v>0</v>
      </c>
      <c r="R16" s="24">
        <f t="shared" si="2"/>
        <v>0</v>
      </c>
      <c r="S16" s="12"/>
      <c r="T16" s="22">
        <f t="shared" si="0"/>
        <v>1</v>
      </c>
    </row>
    <row r="17" spans="1:20" ht="18" thickBot="1" x14ac:dyDescent="0.3">
      <c r="A17" t="s">
        <v>291</v>
      </c>
      <c r="B17" s="42"/>
      <c r="C17" s="42"/>
      <c r="D17" s="42"/>
      <c r="E17" s="42"/>
      <c r="F17" s="21">
        <f>COUNTIFS('CLIENT LIST'!$H$2:$H$11,"M",'CLIENT LIST'!$I$2:$I$11,"&gt;=18",'CLIENT LIST'!$I$2:$I$11,"&lt;=24",'CLIENT LIST'!$J$2:$J$11,'CLIENT LIST'!BH22)</f>
        <v>0</v>
      </c>
      <c r="G17" s="21">
        <f>COUNTIFS('CLIENT LIST'!$H$2:$H$11,"M",'CLIENT LIST'!$I$2:$I$11,"&gt;=25",'CLIENT LIST'!$I$2:$I$11,"&lt;=64",'CLIENT LIST'!$J$2:$J$11,'CLIENT LIST'!BH22)</f>
        <v>0</v>
      </c>
      <c r="H17" s="21">
        <f>COUNTIFS('CLIENT LIST'!$H$2:$H$11,"M",'CLIENT LIST'!$I$2:$I$11,"&gt;=65",'CLIENT LIST'!$J$2:$J$11,'CLIENT LIST'!BH22)</f>
        <v>1</v>
      </c>
      <c r="I17" s="22">
        <f t="shared" si="1"/>
        <v>1</v>
      </c>
      <c r="J17" s="19"/>
      <c r="K17" s="42"/>
      <c r="L17" s="42"/>
      <c r="M17" s="42"/>
      <c r="N17" s="42"/>
      <c r="O17" s="21">
        <f>COUNTIFS('CLIENT LIST'!$H$2:$H$11,"F",'CLIENT LIST'!$I$2:$I$11,"&gt;=18",'CLIENT LIST'!$I$2:$I$11,"&lt;=24",'CLIENT LIST'!$J$2:$J$11,'CLIENT LIST'!BH22)</f>
        <v>0</v>
      </c>
      <c r="P17" s="21">
        <f>COUNTIFS('CLIENT LIST'!$H$2:$H$11,"F",'CLIENT LIST'!$I$2:$I$11,"&gt;=25",'CLIENT LIST'!$I$2:$I$11,"&lt;=64",'CLIENT LIST'!$J$2:$J$11,'CLIENT LIST'!BH22)</f>
        <v>0</v>
      </c>
      <c r="Q17" s="21">
        <f>COUNTIFS('CLIENT LIST'!$H$2:$H$11,"F",'CLIENT LIST'!$I$2:$I$11,"&gt;=65",'CLIENT LIST'!$J$2:$J$11,'CLIENT LIST'!BH22)</f>
        <v>0</v>
      </c>
      <c r="R17" s="24">
        <f t="shared" si="2"/>
        <v>0</v>
      </c>
      <c r="S17" s="12"/>
      <c r="T17" s="22">
        <f t="shared" si="0"/>
        <v>1</v>
      </c>
    </row>
    <row r="18" spans="1:20" ht="18" thickBot="1" x14ac:dyDescent="0.3">
      <c r="A18" t="s">
        <v>95</v>
      </c>
      <c r="B18" s="42"/>
      <c r="C18" s="42"/>
      <c r="D18" s="42"/>
      <c r="E18" s="42"/>
      <c r="F18" s="21">
        <f>COUNTIFS('CLIENT LIST'!$H$2:$H$11,"M",'CLIENT LIST'!$I$2:$I$11,"&gt;=18",'CLIENT LIST'!$I$2:$I$11,"&lt;=24",'CLIENT LIST'!$J$2:$J$11,'CLIENT LIST'!BH23)</f>
        <v>0</v>
      </c>
      <c r="G18" s="21">
        <f>COUNTIFS('CLIENT LIST'!$H$2:$H$11,"M",'CLIENT LIST'!$I$2:$I$11,"&gt;=25",'CLIENT LIST'!$I$2:$I$11,"&lt;=64",'CLIENT LIST'!$J$2:$J$11,'CLIENT LIST'!BH23)</f>
        <v>0</v>
      </c>
      <c r="H18" s="21">
        <f>COUNTIFS('CLIENT LIST'!$H$2:$H$11,"M",'CLIENT LIST'!$I$2:$I$11,"&gt;=65",'CLIENT LIST'!$J$2:$J$11,'CLIENT LIST'!BH23)</f>
        <v>1</v>
      </c>
      <c r="I18" s="22">
        <f t="shared" si="1"/>
        <v>1</v>
      </c>
      <c r="J18" s="19"/>
      <c r="K18" s="42"/>
      <c r="L18" s="42"/>
      <c r="M18" s="42"/>
      <c r="N18" s="42"/>
      <c r="O18" s="21">
        <f>COUNTIFS('CLIENT LIST'!$H$2:$H$11,"F",'CLIENT LIST'!$I$2:$I$11,"&gt;=18",'CLIENT LIST'!$I$2:$I$11,"&lt;=24",'CLIENT LIST'!$J$2:$J$11,'CLIENT LIST'!BH23)</f>
        <v>0</v>
      </c>
      <c r="P18" s="21">
        <f>COUNTIFS('CLIENT LIST'!$H$2:$H$11,"F",'CLIENT LIST'!$I$2:$I$11,"&gt;=25",'CLIENT LIST'!$I$2:$I$11,"&lt;=64",'CLIENT LIST'!$J$2:$J$11,'CLIENT LIST'!BH23)</f>
        <v>0</v>
      </c>
      <c r="Q18" s="21">
        <f>COUNTIFS('CLIENT LIST'!$H$2:$H$11,"F",'CLIENT LIST'!$I$2:$I$11,"&gt;=65",'CLIENT LIST'!$J$2:$J$11,'CLIENT LIST'!BH23)</f>
        <v>0</v>
      </c>
      <c r="R18" s="24">
        <f t="shared" si="2"/>
        <v>0</v>
      </c>
      <c r="S18" s="12"/>
      <c r="T18" s="22">
        <f t="shared" si="0"/>
        <v>1</v>
      </c>
    </row>
    <row r="19" spans="1:20" ht="18" thickBot="1" x14ac:dyDescent="0.3">
      <c r="A19" s="27" t="s">
        <v>163</v>
      </c>
      <c r="B19" s="42"/>
      <c r="C19" s="42"/>
      <c r="D19" s="42"/>
      <c r="E19" s="42"/>
      <c r="F19" s="22">
        <f t="shared" ref="F19:H19" si="3">SUM(F11:F18)</f>
        <v>0</v>
      </c>
      <c r="G19" s="22">
        <f t="shared" si="3"/>
        <v>0</v>
      </c>
      <c r="H19" s="22">
        <f t="shared" si="3"/>
        <v>3</v>
      </c>
      <c r="I19" s="22">
        <f t="shared" si="1"/>
        <v>3</v>
      </c>
      <c r="J19" s="19"/>
      <c r="K19" s="22">
        <f t="shared" ref="K19:Q19" si="4">SUM(K11:K18)</f>
        <v>0</v>
      </c>
      <c r="L19" s="22">
        <f t="shared" si="4"/>
        <v>0</v>
      </c>
      <c r="M19" s="22">
        <f t="shared" si="4"/>
        <v>0</v>
      </c>
      <c r="N19" s="22">
        <f t="shared" si="4"/>
        <v>0</v>
      </c>
      <c r="O19" s="22">
        <f t="shared" si="4"/>
        <v>0</v>
      </c>
      <c r="P19" s="22">
        <f t="shared" si="4"/>
        <v>0</v>
      </c>
      <c r="Q19" s="22">
        <f t="shared" si="4"/>
        <v>1</v>
      </c>
      <c r="R19" s="22">
        <f t="shared" si="2"/>
        <v>1</v>
      </c>
      <c r="S19" s="28"/>
      <c r="T19" s="22">
        <f t="shared" si="0"/>
        <v>4</v>
      </c>
    </row>
    <row r="20" spans="1:20" ht="18" thickBot="1" x14ac:dyDescent="0.3">
      <c r="B20" s="9"/>
      <c r="C20" s="9"/>
      <c r="D20" s="9"/>
      <c r="E20" s="9"/>
      <c r="F20" s="9"/>
      <c r="G20" s="462" t="s">
        <v>174</v>
      </c>
      <c r="H20" s="463"/>
      <c r="I20" s="29">
        <f>$E$7-I19</f>
        <v>0</v>
      </c>
      <c r="J20" s="30"/>
      <c r="K20" s="9"/>
      <c r="L20" s="9"/>
      <c r="M20" s="9"/>
      <c r="N20" s="9"/>
      <c r="O20" s="9"/>
      <c r="P20" s="462" t="s">
        <v>174</v>
      </c>
      <c r="Q20" s="463"/>
      <c r="R20" s="29">
        <f>$N$7-R19</f>
        <v>0</v>
      </c>
      <c r="S20" s="31"/>
      <c r="T20" s="9"/>
    </row>
    <row r="21" spans="1:20" ht="18" thickBot="1" x14ac:dyDescent="0.3">
      <c r="A21" s="5"/>
      <c r="B21" s="464" t="s">
        <v>276</v>
      </c>
      <c r="C21" s="465"/>
      <c r="D21" s="465"/>
      <c r="E21" s="465"/>
      <c r="F21" s="465"/>
      <c r="G21" s="465"/>
      <c r="H21" s="465"/>
      <c r="I21" s="362"/>
      <c r="J21" s="12"/>
      <c r="K21" s="466" t="s">
        <v>277</v>
      </c>
      <c r="L21" s="465"/>
      <c r="M21" s="465"/>
      <c r="N21" s="465"/>
      <c r="O21" s="465"/>
      <c r="P21" s="465"/>
      <c r="Q21" s="465"/>
      <c r="R21" s="362"/>
      <c r="S21" s="13"/>
      <c r="T21" s="14"/>
    </row>
    <row r="22" spans="1:20" ht="18" thickBot="1" x14ac:dyDescent="0.3">
      <c r="A22" s="5" t="s">
        <v>292</v>
      </c>
      <c r="B22" s="467"/>
      <c r="C22" s="467"/>
      <c r="D22" s="467"/>
      <c r="E22" s="467"/>
      <c r="F22" s="467"/>
      <c r="G22" s="467"/>
      <c r="H22" s="467"/>
      <c r="I22" s="361"/>
      <c r="J22" s="9"/>
      <c r="K22" s="467"/>
      <c r="L22" s="467"/>
      <c r="M22" s="467"/>
      <c r="N22" s="467"/>
      <c r="O22" s="467"/>
      <c r="P22" s="467"/>
      <c r="Q22" s="467"/>
      <c r="R22" s="361"/>
      <c r="S22" s="361"/>
      <c r="T22" s="9"/>
    </row>
    <row r="23" spans="1:20" ht="18" thickBot="1" x14ac:dyDescent="0.3">
      <c r="A23" s="15"/>
      <c r="B23" s="16" t="s">
        <v>279</v>
      </c>
      <c r="C23" s="17" t="s">
        <v>280</v>
      </c>
      <c r="D23" s="18" t="s">
        <v>281</v>
      </c>
      <c r="E23" s="18" t="s">
        <v>282</v>
      </c>
      <c r="F23" s="18" t="s">
        <v>283</v>
      </c>
      <c r="G23" s="16" t="s">
        <v>284</v>
      </c>
      <c r="H23" s="16" t="s">
        <v>148</v>
      </c>
      <c r="I23" s="16" t="s">
        <v>163</v>
      </c>
      <c r="J23" s="23"/>
      <c r="K23" s="16" t="s">
        <v>279</v>
      </c>
      <c r="L23" s="17" t="s">
        <v>280</v>
      </c>
      <c r="M23" s="18" t="s">
        <v>281</v>
      </c>
      <c r="N23" s="18" t="s">
        <v>282</v>
      </c>
      <c r="O23" s="18" t="s">
        <v>283</v>
      </c>
      <c r="P23" s="16" t="s">
        <v>284</v>
      </c>
      <c r="Q23" s="16" t="s">
        <v>148</v>
      </c>
      <c r="R23" s="16" t="s">
        <v>163</v>
      </c>
      <c r="S23" s="20"/>
      <c r="T23" s="16" t="s">
        <v>273</v>
      </c>
    </row>
    <row r="24" spans="1:20" ht="18" thickBot="1" x14ac:dyDescent="0.3">
      <c r="A24" t="s">
        <v>293</v>
      </c>
      <c r="B24" s="42"/>
      <c r="C24" s="42"/>
      <c r="D24" s="42"/>
      <c r="E24" s="42"/>
      <c r="F24" s="21">
        <f>COUNTIFS('CLIENT LIST'!$H$2:$H$11,"M",'CLIENT LIST'!$I$2:$I$11,"&gt;=18",'CLIENT LIST'!$I$2:$I$11,"&lt;=24",'CLIENT LIST'!$K$2:$K$11,"English")</f>
        <v>0</v>
      </c>
      <c r="G24" s="21">
        <f>COUNTIFS('CLIENT LIST'!$H$2:$H$11,"M",'CLIENT LIST'!$I$2:$I$11,"&gt;=25",'CLIENT LIST'!$I$2:$I$11,"&lt;=64",'CLIENT LIST'!$K$2:$K$11,"English")</f>
        <v>0</v>
      </c>
      <c r="H24" s="21">
        <f>COUNTIFS('CLIENT LIST'!$H$2:$H$11,"M",'CLIENT LIST'!$I$2:$I$11,"&gt;=65",'CLIENT LIST'!$K$2:$K$11,"English")</f>
        <v>1</v>
      </c>
      <c r="I24" s="22">
        <f>SUM(B24:H24)</f>
        <v>1</v>
      </c>
      <c r="J24" s="19"/>
      <c r="K24" s="42"/>
      <c r="L24" s="42"/>
      <c r="M24" s="42"/>
      <c r="N24" s="42"/>
      <c r="O24" s="21">
        <f>COUNTIFS('CLIENT LIST'!$H$2:$H$11,"F",'CLIENT LIST'!$I$2:$I$11,"&gt;=18",'CLIENT LIST'!$I$2:$I$11,"&lt;=24",'CLIENT LIST'!$K$2:$K$11,"English")</f>
        <v>0</v>
      </c>
      <c r="P24" s="21">
        <f>COUNTIFS('CLIENT LIST'!$H$2:$H$11,"F",'CLIENT LIST'!$I$2:$I$11,"&gt;=25",'CLIENT LIST'!$I$2:$I$11,"&lt;=64",'CLIENT LIST'!$K$2:$K$11,"English")</f>
        <v>0</v>
      </c>
      <c r="Q24" s="21">
        <f>COUNTIFS('CLIENT LIST'!$H$2:$H$11,"F",'CLIENT LIST'!$I$2:$I$11,"&gt;=65",'CLIENT LIST'!$K$2:$K$11,"English")</f>
        <v>0</v>
      </c>
      <c r="R24" s="24">
        <f>SUM(K24:Q24)</f>
        <v>0</v>
      </c>
      <c r="S24" s="25"/>
      <c r="T24" s="22">
        <f t="shared" ref="T24:T28" si="5">R24+I24</f>
        <v>1</v>
      </c>
    </row>
    <row r="25" spans="1:20" ht="18" thickBot="1" x14ac:dyDescent="0.3">
      <c r="A25" t="s">
        <v>294</v>
      </c>
      <c r="B25" s="42"/>
      <c r="C25" s="42"/>
      <c r="D25" s="42"/>
      <c r="E25" s="42"/>
      <c r="F25" s="21">
        <f>COUNTIFS('CLIENT LIST'!$H$2:$H$11,"M",'CLIENT LIST'!$I$2:$I$11,"&gt;=18",'CLIENT LIST'!$I$2:$I$11,"&lt;=24",'CLIENT LIST'!$K$2:$K$11,"Spanish")</f>
        <v>0</v>
      </c>
      <c r="G25" s="21">
        <f>COUNTIFS('CLIENT LIST'!$H$2:$H$11,"M",'CLIENT LIST'!$I$2:$I$11,"&gt;=25",'CLIENT LIST'!$I$2:$I$11,"&lt;=64",'CLIENT LIST'!$K$2:$K$11,"Spanish")</f>
        <v>0</v>
      </c>
      <c r="H25" s="21">
        <f>COUNTIFS('CLIENT LIST'!$H$2:$H$11,"M",'CLIENT LIST'!$I$2:$I$11,"&gt;=65",'CLIENT LIST'!$K$2:$K$11,"Spanish")</f>
        <v>0</v>
      </c>
      <c r="I25" s="22">
        <f>SUM(B25:H25)</f>
        <v>0</v>
      </c>
      <c r="J25" s="19"/>
      <c r="K25" s="42"/>
      <c r="L25" s="42"/>
      <c r="M25" s="42"/>
      <c r="N25" s="42"/>
      <c r="O25" s="21">
        <f>COUNTIFS('CLIENT LIST'!$H$2:$H$11,"F",'CLIENT LIST'!$I$2:$I$11,"&gt;=18",'CLIENT LIST'!$I$2:$I$11,"&lt;=24",'CLIENT LIST'!$K$2:$K$11,"Spanish")</f>
        <v>0</v>
      </c>
      <c r="P25" s="21">
        <f>COUNTIFS('CLIENT LIST'!$H$2:$H$11,"F",'CLIENT LIST'!$I$2:$I$11,"&gt;=25",'CLIENT LIST'!$I$2:$I$11,"&lt;=64",'CLIENT LIST'!$K$2:$K$11,"Spanish")</f>
        <v>0</v>
      </c>
      <c r="Q25" s="21">
        <f>COUNTIFS('CLIENT LIST'!$H$2:$H$11,"F",'CLIENT LIST'!$I$2:$I$11,"&gt;=65",'CLIENT LIST'!$K$2:$K$11,"Spanish")</f>
        <v>1</v>
      </c>
      <c r="R25" s="24">
        <f>SUM(K25:Q25)</f>
        <v>1</v>
      </c>
      <c r="S25" s="12"/>
      <c r="T25" s="22">
        <f t="shared" si="5"/>
        <v>1</v>
      </c>
    </row>
    <row r="26" spans="1:20" ht="18" thickBot="1" x14ac:dyDescent="0.3">
      <c r="A26" t="s">
        <v>295</v>
      </c>
      <c r="B26" s="42"/>
      <c r="C26" s="42"/>
      <c r="D26" s="42"/>
      <c r="E26" s="42"/>
      <c r="F26" s="21">
        <f>COUNTIFS('CLIENT LIST'!$H$2:$H$11,"M",'CLIENT LIST'!$I$2:$I$11,"&gt;=18",'CLIENT LIST'!$I$2:$I$11,"&lt;=24",'CLIENT LIST'!$K$2:$K$11,"Creole")</f>
        <v>0</v>
      </c>
      <c r="G26" s="21">
        <f>COUNTIFS('CLIENT LIST'!$H$2:$H$11,"M",'CLIENT LIST'!$I$2:$I$11,"&gt;=25",'CLIENT LIST'!$I$2:$I$11,"&lt;=64",'CLIENT LIST'!$K$2:$K$11,"Creole")</f>
        <v>0</v>
      </c>
      <c r="H26" s="21">
        <f>COUNTIFS('CLIENT LIST'!$H$2:$H$11,"M",'CLIENT LIST'!$I$2:$I$11,"&gt;=65",'CLIENT LIST'!$K$2:$K$11,"Creole")</f>
        <v>1</v>
      </c>
      <c r="I26" s="22">
        <f>SUM(B26:H26)</f>
        <v>1</v>
      </c>
      <c r="J26" s="19"/>
      <c r="K26" s="42"/>
      <c r="L26" s="42"/>
      <c r="M26" s="42"/>
      <c r="N26" s="42"/>
      <c r="O26" s="21">
        <f>COUNTIFS('CLIENT LIST'!$H$2:$H$11,"F",'CLIENT LIST'!$I$2:$I$11,"&gt;=18",'CLIENT LIST'!$I$2:$I$11,"&lt;=24",'CLIENT LIST'!$K$2:$K$11,"Creole")</f>
        <v>0</v>
      </c>
      <c r="P26" s="21">
        <f>COUNTIFS('CLIENT LIST'!$H$2:$H$11,"F",'CLIENT LIST'!$I$2:$I$11,"&gt;=25",'CLIENT LIST'!$I$2:$I$11,"&lt;=64",'CLIENT LIST'!$K$2:$K$11,"Creole")</f>
        <v>0</v>
      </c>
      <c r="Q26" s="21">
        <f>COUNTIFS('CLIENT LIST'!$H$2:$H$11,"F",'CLIENT LIST'!$I$2:$I$11,"&gt;=65",'CLIENT LIST'!$K$2:$K$11,"Creole")</f>
        <v>0</v>
      </c>
      <c r="R26" s="24">
        <f>SUM(K26:Q26)</f>
        <v>0</v>
      </c>
      <c r="S26" s="12"/>
      <c r="T26" s="22">
        <f>R26+I26</f>
        <v>1</v>
      </c>
    </row>
    <row r="27" spans="1:20" ht="18" thickBot="1" x14ac:dyDescent="0.3">
      <c r="A27" t="s">
        <v>95</v>
      </c>
      <c r="B27" s="42"/>
      <c r="C27" s="42"/>
      <c r="D27" s="42"/>
      <c r="E27" s="42"/>
      <c r="F27" s="21">
        <f>COUNTIFS('CLIENT LIST'!$H$2:$H$11,"M",'CLIENT LIST'!$I$2:$I$11,"&gt;=18",'CLIENT LIST'!$I$2:$I$11,"&lt;=24",'CLIENT LIST'!$K$2:$K$11,"Other")</f>
        <v>0</v>
      </c>
      <c r="G27" s="21">
        <f>COUNTIFS('CLIENT LIST'!$H$2:$H$11,"M",'CLIENT LIST'!$I$2:$I$11,"&gt;=25",'CLIENT LIST'!$I$2:$I$11,"&lt;=64",'CLIENT LIST'!$K$2:$K$11,"Other")</f>
        <v>0</v>
      </c>
      <c r="H27" s="21">
        <f>COUNTIFS('CLIENT LIST'!$H$2:$H$11,"M",'CLIENT LIST'!$I$2:$I$11,"&gt;=65",'CLIENT LIST'!$K$2:$K$11,"Other")</f>
        <v>1</v>
      </c>
      <c r="I27" s="22">
        <f>SUM(B27:H27)</f>
        <v>1</v>
      </c>
      <c r="J27" s="19"/>
      <c r="K27" s="42"/>
      <c r="L27" s="42"/>
      <c r="M27" s="42"/>
      <c r="N27" s="42"/>
      <c r="O27" s="21">
        <f>COUNTIFS('CLIENT LIST'!$H$2:$H$11,"F",'CLIENT LIST'!$I$2:$I$11,"&gt;=18",'CLIENT LIST'!$I$2:$I$11,"&lt;=24",'CLIENT LIST'!$K$2:$K$11,"Other")</f>
        <v>0</v>
      </c>
      <c r="P27" s="21">
        <f>COUNTIFS('CLIENT LIST'!$H$2:$H$11,"F",'CLIENT LIST'!$I$2:$I$11,"&gt;=25",'CLIENT LIST'!$I$2:$I$11,"&lt;=64",'CLIENT LIST'!$K$2:$K$11,"Other")</f>
        <v>0</v>
      </c>
      <c r="Q27" s="21">
        <f>COUNTIFS('CLIENT LIST'!$H$2:$H$11,"F",'CLIENT LIST'!$I$2:$I$11,"&gt;=65",'CLIENT LIST'!$K$2:$K$11,"Other")</f>
        <v>0</v>
      </c>
      <c r="R27" s="24">
        <f>SUM(K27:Q27)</f>
        <v>0</v>
      </c>
      <c r="S27" s="12"/>
      <c r="T27" s="22">
        <f t="shared" si="5"/>
        <v>1</v>
      </c>
    </row>
    <row r="28" spans="1:20" ht="18" thickBot="1" x14ac:dyDescent="0.3">
      <c r="A28" s="27" t="s">
        <v>163</v>
      </c>
      <c r="B28" s="42"/>
      <c r="C28" s="42"/>
      <c r="D28" s="42"/>
      <c r="E28" s="42"/>
      <c r="F28" s="22">
        <f t="shared" ref="F28:I28" si="6">SUM(F24:F27)</f>
        <v>0</v>
      </c>
      <c r="G28" s="22">
        <f t="shared" si="6"/>
        <v>0</v>
      </c>
      <c r="H28" s="22">
        <f t="shared" si="6"/>
        <v>3</v>
      </c>
      <c r="I28" s="22">
        <f t="shared" si="6"/>
        <v>3</v>
      </c>
      <c r="J28" s="19"/>
      <c r="K28" s="42"/>
      <c r="L28" s="42"/>
      <c r="M28" s="42"/>
      <c r="N28" s="42"/>
      <c r="O28" s="22">
        <f t="shared" ref="O28:R28" si="7">SUM(O24:O27)</f>
        <v>0</v>
      </c>
      <c r="P28" s="22">
        <f t="shared" si="7"/>
        <v>0</v>
      </c>
      <c r="Q28" s="22">
        <f t="shared" si="7"/>
        <v>1</v>
      </c>
      <c r="R28" s="22">
        <f t="shared" si="7"/>
        <v>1</v>
      </c>
      <c r="S28" s="28"/>
      <c r="T28" s="22">
        <f t="shared" si="5"/>
        <v>4</v>
      </c>
    </row>
    <row r="29" spans="1:20" ht="18" thickBot="1" x14ac:dyDescent="0.3">
      <c r="B29" s="9"/>
      <c r="C29" s="9"/>
      <c r="D29" s="9"/>
      <c r="E29" s="9"/>
      <c r="F29" s="9"/>
      <c r="G29" s="462" t="s">
        <v>174</v>
      </c>
      <c r="H29" s="463"/>
      <c r="I29" s="29">
        <f>$E$7-I28</f>
        <v>0</v>
      </c>
      <c r="J29" s="30"/>
      <c r="K29" s="9"/>
      <c r="L29" s="9"/>
      <c r="M29" s="9"/>
      <c r="N29" s="9"/>
      <c r="O29" s="9"/>
      <c r="P29" s="462" t="s">
        <v>174</v>
      </c>
      <c r="Q29" s="463"/>
      <c r="R29" s="29">
        <f>$N$7-R28</f>
        <v>0</v>
      </c>
      <c r="S29" s="32"/>
      <c r="T29" s="33"/>
    </row>
    <row r="30" spans="1:20" ht="18" thickBot="1" x14ac:dyDescent="0.3">
      <c r="B30" s="464" t="s">
        <v>276</v>
      </c>
      <c r="C30" s="465"/>
      <c r="D30" s="465"/>
      <c r="E30" s="465"/>
      <c r="F30" s="465"/>
      <c r="G30" s="465"/>
      <c r="H30" s="465"/>
      <c r="I30" s="362"/>
      <c r="J30" s="12"/>
      <c r="K30" s="466" t="s">
        <v>277</v>
      </c>
      <c r="L30" s="465"/>
      <c r="M30" s="465"/>
      <c r="N30" s="465"/>
      <c r="O30" s="465"/>
      <c r="P30" s="465"/>
      <c r="Q30" s="465"/>
      <c r="R30" s="362"/>
      <c r="S30" s="13"/>
      <c r="T30" s="14"/>
    </row>
    <row r="31" spans="1:20" ht="18" thickBot="1" x14ac:dyDescent="0.3">
      <c r="A31" s="5" t="s">
        <v>296</v>
      </c>
      <c r="B31" s="467"/>
      <c r="C31" s="467"/>
      <c r="D31" s="467"/>
      <c r="E31" s="467"/>
      <c r="F31" s="467"/>
      <c r="G31" s="467"/>
      <c r="H31" s="467"/>
      <c r="I31" s="361"/>
      <c r="J31" s="9"/>
      <c r="K31" s="467"/>
      <c r="L31" s="467"/>
      <c r="M31" s="467"/>
      <c r="N31" s="467"/>
      <c r="O31" s="467"/>
      <c r="P31" s="467"/>
      <c r="Q31" s="467"/>
      <c r="R31" s="361"/>
      <c r="S31" s="361"/>
      <c r="T31" s="9"/>
    </row>
    <row r="32" spans="1:20" ht="18" thickBot="1" x14ac:dyDescent="0.3">
      <c r="B32" s="16" t="s">
        <v>279</v>
      </c>
      <c r="C32" s="17" t="s">
        <v>280</v>
      </c>
      <c r="D32" s="18" t="s">
        <v>281</v>
      </c>
      <c r="E32" s="18" t="s">
        <v>282</v>
      </c>
      <c r="F32" s="18" t="s">
        <v>283</v>
      </c>
      <c r="G32" s="16" t="s">
        <v>284</v>
      </c>
      <c r="H32" s="16" t="s">
        <v>148</v>
      </c>
      <c r="I32" s="16" t="s">
        <v>163</v>
      </c>
      <c r="J32" s="23"/>
      <c r="K32" s="16" t="s">
        <v>279</v>
      </c>
      <c r="L32" s="17" t="s">
        <v>280</v>
      </c>
      <c r="M32" s="18" t="s">
        <v>281</v>
      </c>
      <c r="N32" s="18" t="s">
        <v>282</v>
      </c>
      <c r="O32" s="18" t="s">
        <v>283</v>
      </c>
      <c r="P32" s="16" t="s">
        <v>284</v>
      </c>
      <c r="Q32" s="16" t="s">
        <v>148</v>
      </c>
      <c r="R32" s="16" t="s">
        <v>163</v>
      </c>
      <c r="S32" s="20"/>
      <c r="T32" s="16" t="s">
        <v>273</v>
      </c>
    </row>
    <row r="33" spans="1:20" ht="18" thickBot="1" x14ac:dyDescent="0.3">
      <c r="A33" t="s">
        <v>58</v>
      </c>
      <c r="B33" s="42"/>
      <c r="C33" s="42"/>
      <c r="D33" s="42"/>
      <c r="E33" s="42"/>
      <c r="F33" s="21">
        <f>COUNTIFS('CLIENT LIST'!$H$2:$H$11,"M",'CLIENT LIST'!$I$2:$I$11,"&gt;=18",'CLIENT LIST'!$I$2:$I$11,"&lt;=24",'CLIENT LIST'!$L$2:$L$11,'CLIENT LIST'!BH28)</f>
        <v>0</v>
      </c>
      <c r="G33" s="21">
        <f>COUNTIFS('CLIENT LIST'!$H$2:$H$11,"M",'CLIENT LIST'!$I$2:$I$11,"&gt;=25",'CLIENT LIST'!$I$2:$I$11,"&lt;=64",'CLIENT LIST'!$L$2:$L$11,'CLIENT LIST'!BH28)</f>
        <v>0</v>
      </c>
      <c r="H33" s="21">
        <f>COUNTIFS('CLIENT LIST'!$H$2:$H$11,"M",'CLIENT LIST'!$I$2:$I$11,"&gt;=65",'CLIENT LIST'!$L$2:$L$11,'CLIENT LIST'!BH28)</f>
        <v>1</v>
      </c>
      <c r="I33" s="22">
        <f>SUM(B33:H33)</f>
        <v>1</v>
      </c>
      <c r="J33" s="19"/>
      <c r="K33" s="42"/>
      <c r="L33" s="42"/>
      <c r="M33" s="42"/>
      <c r="N33" s="42"/>
      <c r="O33" s="21">
        <f>COUNTIFS('CLIENT LIST'!$H$2:$H$11,"F",'CLIENT LIST'!$I$2:$I$11,"&gt;=18",'CLIENT LIST'!$I$2:$I$11,"&lt;=24",'CLIENT LIST'!$L$2:$L$11,'CLIENT LIST'!BH28)</f>
        <v>0</v>
      </c>
      <c r="P33" s="21">
        <f>COUNTIFS('CLIENT LIST'!$H$2:$H$11,"F",'CLIENT LIST'!$I$2:$I$11,"&gt;=25",'CLIENT LIST'!$I$2:$I$11,"&lt;=64",'CLIENT LIST'!$L$2:$L$11,'CLIENT LIST'!BH28)</f>
        <v>0</v>
      </c>
      <c r="Q33" s="21">
        <f>COUNTIFS('CLIENT LIST'!$H$2:$H$11,"F",'CLIENT LIST'!$I$2:$I$11,"&gt;=65",'CLIENT LIST'!$L$2:$L$11,'CLIENT LIST'!BH28)</f>
        <v>0</v>
      </c>
      <c r="R33" s="24">
        <f>SUM(K33:Q33)</f>
        <v>0</v>
      </c>
      <c r="S33" s="25"/>
      <c r="T33" s="22">
        <f t="shared" ref="T33:T41" si="8">R33+I33</f>
        <v>1</v>
      </c>
    </row>
    <row r="34" spans="1:20" ht="18" thickBot="1" x14ac:dyDescent="0.3">
      <c r="A34" t="s">
        <v>237</v>
      </c>
      <c r="B34" s="42"/>
      <c r="C34" s="42"/>
      <c r="D34" s="42"/>
      <c r="E34" s="42"/>
      <c r="F34" s="21">
        <f>COUNTIFS('CLIENT LIST'!$H$2:$H$11,"M",'CLIENT LIST'!$I$2:$I$11,"&gt;=18",'CLIENT LIST'!$I$2:$I$11,"&lt;=24",'CLIENT LIST'!$L$2:$L$11,'CLIENT LIST'!BH29)</f>
        <v>0</v>
      </c>
      <c r="G34" s="21">
        <f>COUNTIFS('CLIENT LIST'!$H$2:$H$11,"M",'CLIENT LIST'!$I$2:$I$11,"&gt;=25",'CLIENT LIST'!$I$2:$I$11,"&lt;=64",'CLIENT LIST'!$L$2:$L$11,'CLIENT LIST'!BH29)</f>
        <v>0</v>
      </c>
      <c r="H34" s="21">
        <f>COUNTIFS('CLIENT LIST'!$H$2:$H$11,"M",'CLIENT LIST'!$I$2:$I$11,"&gt;=65",'CLIENT LIST'!$L$2:$L$11,'CLIENT LIST'!BH29)</f>
        <v>0</v>
      </c>
      <c r="I34" s="22">
        <f t="shared" ref="I34:I41" si="9">SUM(B34:H34)</f>
        <v>0</v>
      </c>
      <c r="J34" s="19"/>
      <c r="K34" s="42"/>
      <c r="L34" s="42"/>
      <c r="M34" s="42"/>
      <c r="N34" s="42"/>
      <c r="O34" s="21">
        <f>COUNTIFS('CLIENT LIST'!$H$2:$H$11,"F",'CLIENT LIST'!$I$2:$I$11,"&gt;=18",'CLIENT LIST'!$I$2:$I$11,"&lt;=24",'CLIENT LIST'!$L$2:$L$11,'CLIENT LIST'!BH29)</f>
        <v>0</v>
      </c>
      <c r="P34" s="21">
        <f>COUNTIFS('CLIENT LIST'!$H$2:$H$11,"F",'CLIENT LIST'!$I$2:$I$11,"&gt;=25",'CLIENT LIST'!$I$2:$I$11,"&lt;=64",'CLIENT LIST'!$L$2:$L$11,'CLIENT LIST'!BH29)</f>
        <v>0</v>
      </c>
      <c r="Q34" s="21">
        <f>COUNTIFS('CLIENT LIST'!$H$2:$H$11,"F",'CLIENT LIST'!$I$2:$I$11,"&gt;=65",'CLIENT LIST'!$L$2:$L$11,'CLIENT LIST'!BH29)</f>
        <v>1</v>
      </c>
      <c r="R34" s="24">
        <f t="shared" ref="R34:R41" si="10">SUM(K34:Q34)</f>
        <v>1</v>
      </c>
      <c r="S34" s="12"/>
      <c r="T34" s="22">
        <f t="shared" si="8"/>
        <v>1</v>
      </c>
    </row>
    <row r="35" spans="1:20" ht="18" thickBot="1" x14ac:dyDescent="0.3">
      <c r="A35" t="s">
        <v>89</v>
      </c>
      <c r="B35" s="42"/>
      <c r="C35" s="42"/>
      <c r="D35" s="42"/>
      <c r="E35" s="42"/>
      <c r="F35" s="21">
        <f>COUNTIFS('CLIENT LIST'!$H$2:$H$11,"M",'CLIENT LIST'!$I$2:$I$11,"&gt;=18",'CLIENT LIST'!$I$2:$I$11,"&lt;=24",'CLIENT LIST'!$L$2:$L$11,'CLIENT LIST'!BH30)</f>
        <v>0</v>
      </c>
      <c r="G35" s="21">
        <f>COUNTIFS('CLIENT LIST'!$H$2:$H$11,"M",'CLIENT LIST'!$I$2:$I$11,"&gt;=25",'CLIENT LIST'!$I$2:$I$11,"&lt;=64",'CLIENT LIST'!$L$2:$L$11,'CLIENT LIST'!BH30)</f>
        <v>0</v>
      </c>
      <c r="H35" s="21">
        <f>COUNTIFS('CLIENT LIST'!$H$2:$H$11,"M",'CLIENT LIST'!$I$2:$I$11,"&gt;=65",'CLIENT LIST'!$L$2:$L$11,'CLIENT LIST'!BH30)</f>
        <v>1</v>
      </c>
      <c r="I35" s="22">
        <f t="shared" si="9"/>
        <v>1</v>
      </c>
      <c r="J35" s="19"/>
      <c r="K35" s="42"/>
      <c r="L35" s="42"/>
      <c r="M35" s="42"/>
      <c r="N35" s="42"/>
      <c r="O35" s="21">
        <f>COUNTIFS('CLIENT LIST'!$H$2:$H$11,"F",'CLIENT LIST'!$I$2:$I$11,"&gt;=18",'CLIENT LIST'!$I$2:$I$11,"&lt;=24",'CLIENT LIST'!$L$2:$L$11,'CLIENT LIST'!BH30)</f>
        <v>0</v>
      </c>
      <c r="P35" s="21">
        <f>COUNTIFS('CLIENT LIST'!$H$2:$H$11,"F",'CLIENT LIST'!$I$2:$I$11,"&gt;=25",'CLIENT LIST'!$I$2:$I$11,"&lt;=64",'CLIENT LIST'!$L$2:$L$11,'CLIENT LIST'!BH30)</f>
        <v>0</v>
      </c>
      <c r="Q35" s="21">
        <f>COUNTIFS('CLIENT LIST'!$H$2:$H$11,"F",'CLIENT LIST'!$I$2:$I$11,"&gt;=65",'CLIENT LIST'!$L$2:$L$11,'CLIENT LIST'!BH30)</f>
        <v>0</v>
      </c>
      <c r="R35" s="24">
        <f t="shared" si="10"/>
        <v>0</v>
      </c>
      <c r="S35" s="12"/>
      <c r="T35" s="22">
        <f>R35+I35</f>
        <v>1</v>
      </c>
    </row>
    <row r="36" spans="1:20" ht="18" thickBot="1" x14ac:dyDescent="0.3">
      <c r="A36" t="s">
        <v>90</v>
      </c>
      <c r="B36" s="42"/>
      <c r="C36" s="42"/>
      <c r="D36" s="42"/>
      <c r="E36" s="42"/>
      <c r="F36" s="21">
        <f>COUNTIFS('CLIENT LIST'!$H$2:$H$11,"M",'CLIENT LIST'!$I$2:$I$11,"&gt;=18",'CLIENT LIST'!$I$2:$I$11,"&lt;=24",'CLIENT LIST'!$L$2:$L$11,'CLIENT LIST'!BH31)</f>
        <v>0</v>
      </c>
      <c r="G36" s="21">
        <f>COUNTIFS('CLIENT LIST'!$H$2:$H$11,"M",'CLIENT LIST'!$I$2:$I$11,"&gt;=25",'CLIENT LIST'!$I$2:$I$11,"&lt;=64",'CLIENT LIST'!$L$2:$L$11,'CLIENT LIST'!BH31)</f>
        <v>0</v>
      </c>
      <c r="H36" s="21">
        <f>COUNTIFS('CLIENT LIST'!$H$2:$H$11,"M",'CLIENT LIST'!$I$2:$I$11,"&gt;=65",'CLIENT LIST'!$L$2:$L$11,'CLIENT LIST'!BH31)</f>
        <v>0</v>
      </c>
      <c r="I36" s="22">
        <f t="shared" si="9"/>
        <v>0</v>
      </c>
      <c r="J36" s="19"/>
      <c r="K36" s="42"/>
      <c r="L36" s="42"/>
      <c r="M36" s="42"/>
      <c r="N36" s="42"/>
      <c r="O36" s="21">
        <f>COUNTIFS('CLIENT LIST'!$H$2:$H$11,"F",'CLIENT LIST'!$I$2:$I$11,"&gt;=18",'CLIENT LIST'!$I$2:$I$11,"&lt;=24",'CLIENT LIST'!$L$2:$L$11,'CLIENT LIST'!BH31)</f>
        <v>0</v>
      </c>
      <c r="P36" s="21">
        <f>COUNTIFS('CLIENT LIST'!$H$2:$H$11,"F",'CLIENT LIST'!$I$2:$I$11,"&gt;=25",'CLIENT LIST'!$I$2:$I$11,"&lt;=64",'CLIENT LIST'!$L$2:$L$11,'CLIENT LIST'!BH31)</f>
        <v>0</v>
      </c>
      <c r="Q36" s="21">
        <f>COUNTIFS('CLIENT LIST'!$H$2:$H$11,"F",'CLIENT LIST'!$I$2:$I$11,"&gt;=65",'CLIENT LIST'!$L$2:$L$11,'CLIENT LIST'!BH31)</f>
        <v>0</v>
      </c>
      <c r="R36" s="24">
        <f t="shared" si="10"/>
        <v>0</v>
      </c>
      <c r="S36" s="12"/>
      <c r="T36" s="22">
        <f t="shared" si="8"/>
        <v>0</v>
      </c>
    </row>
    <row r="37" spans="1:20" ht="18" thickBot="1" x14ac:dyDescent="0.3">
      <c r="A37" t="s">
        <v>91</v>
      </c>
      <c r="B37" s="42"/>
      <c r="C37" s="42"/>
      <c r="D37" s="42"/>
      <c r="E37" s="42"/>
      <c r="F37" s="21">
        <f>COUNTIFS('CLIENT LIST'!$H$2:$H$11,"M",'CLIENT LIST'!$I$2:$I$11,"&gt;=18",'CLIENT LIST'!$I$2:$I$11,"&lt;=24",'CLIENT LIST'!$L$2:$L$11,'CLIENT LIST'!BH32)</f>
        <v>0</v>
      </c>
      <c r="G37" s="21">
        <f>COUNTIFS('CLIENT LIST'!$H$2:$H$11,"M",'CLIENT LIST'!$I$2:$I$11,"&gt;=25",'CLIENT LIST'!$I$2:$I$11,"&lt;=64",'CLIENT LIST'!$L$2:$L$11,'CLIENT LIST'!BH32)</f>
        <v>0</v>
      </c>
      <c r="H37" s="21">
        <f>COUNTIFS('CLIENT LIST'!$H$2:$H$11,"M",'CLIENT LIST'!$I$2:$I$11,"&gt;=65",'CLIENT LIST'!$L$2:$L$11,'CLIENT LIST'!BH32)</f>
        <v>0</v>
      </c>
      <c r="I37" s="22">
        <f t="shared" si="9"/>
        <v>0</v>
      </c>
      <c r="J37" s="19"/>
      <c r="K37" s="42"/>
      <c r="L37" s="42"/>
      <c r="M37" s="42"/>
      <c r="N37" s="42"/>
      <c r="O37" s="21">
        <f>COUNTIFS('CLIENT LIST'!$H$2:$H$11,"F",'CLIENT LIST'!$I$2:$I$11,"&gt;=18",'CLIENT LIST'!$I$2:$I$11,"&lt;=24",'CLIENT LIST'!$L$2:$L$11,'CLIENT LIST'!BH32)</f>
        <v>0</v>
      </c>
      <c r="P37" s="21">
        <f>COUNTIFS('CLIENT LIST'!$H$2:$H$11,"F",'CLIENT LIST'!$I$2:$I$11,"&gt;=25",'CLIENT LIST'!$I$2:$I$11,"&lt;=64",'CLIENT LIST'!$L$2:$L$11,'CLIENT LIST'!BH32)</f>
        <v>0</v>
      </c>
      <c r="Q37" s="21">
        <f>COUNTIFS('CLIENT LIST'!$H$2:$H$11,"F",'CLIENT LIST'!$I$2:$I$11,"&gt;=65",'CLIENT LIST'!$L$2:$L$11,'CLIENT LIST'!BH32)</f>
        <v>0</v>
      </c>
      <c r="R37" s="24">
        <f t="shared" si="10"/>
        <v>0</v>
      </c>
      <c r="S37" s="12"/>
      <c r="T37" s="22">
        <f t="shared" si="8"/>
        <v>0</v>
      </c>
    </row>
    <row r="38" spans="1:20" ht="18" thickBot="1" x14ac:dyDescent="0.3">
      <c r="A38" t="s">
        <v>92</v>
      </c>
      <c r="B38" s="42"/>
      <c r="C38" s="42"/>
      <c r="D38" s="42"/>
      <c r="E38" s="42"/>
      <c r="F38" s="21">
        <f>COUNTIFS('CLIENT LIST'!$H$2:$H$11,"M",'CLIENT LIST'!$I$2:$I$11,"&gt;=18",'CLIENT LIST'!$I$2:$I$11,"&lt;=24",'CLIENT LIST'!$L$2:$L$11,'CLIENT LIST'!BH33)</f>
        <v>0</v>
      </c>
      <c r="G38" s="21">
        <f>COUNTIFS('CLIENT LIST'!$H$2:$H$11,"M",'CLIENT LIST'!$I$2:$I$11,"&gt;=25",'CLIENT LIST'!$I$2:$I$11,"&lt;=64",'CLIENT LIST'!$L$2:$L$11,'CLIENT LIST'!BH33)</f>
        <v>0</v>
      </c>
      <c r="H38" s="21">
        <f>COUNTIFS('CLIENT LIST'!$H$2:$H$11,"M",'CLIENT LIST'!$I$2:$I$11,"&gt;=65",'CLIENT LIST'!$L$2:$L$11,'CLIENT LIST'!BH33)</f>
        <v>1</v>
      </c>
      <c r="I38" s="22">
        <f t="shared" si="9"/>
        <v>1</v>
      </c>
      <c r="J38" s="19"/>
      <c r="K38" s="42"/>
      <c r="L38" s="42"/>
      <c r="M38" s="42"/>
      <c r="N38" s="42"/>
      <c r="O38" s="21">
        <f>COUNTIFS('CLIENT LIST'!$H$2:$H$11,"F",'CLIENT LIST'!$I$2:$I$11,"&gt;=18",'CLIENT LIST'!$I$2:$I$11,"&lt;=24",'CLIENT LIST'!$L$2:$L$11,'CLIENT LIST'!BH33)</f>
        <v>0</v>
      </c>
      <c r="P38" s="21">
        <f>COUNTIFS('CLIENT LIST'!$H$2:$H$11,"F",'CLIENT LIST'!$I$2:$I$11,"&gt;=25",'CLIENT LIST'!$I$2:$I$11,"&lt;=64",'CLIENT LIST'!$L$2:$L$11,'CLIENT LIST'!BH33)</f>
        <v>0</v>
      </c>
      <c r="Q38" s="21">
        <f>COUNTIFS('CLIENT LIST'!$H$2:$H$11,"F",'CLIENT LIST'!$I$2:$I$11,"&gt;=65",'CLIENT LIST'!$L$2:$L$11,'CLIENT LIST'!BH33)</f>
        <v>0</v>
      </c>
      <c r="R38" s="24">
        <f t="shared" si="10"/>
        <v>0</v>
      </c>
      <c r="S38" s="12"/>
      <c r="T38" s="22">
        <f t="shared" si="8"/>
        <v>1</v>
      </c>
    </row>
    <row r="39" spans="1:20" ht="18" thickBot="1" x14ac:dyDescent="0.3">
      <c r="A39" t="s">
        <v>93</v>
      </c>
      <c r="B39" s="42"/>
      <c r="C39" s="42"/>
      <c r="D39" s="42"/>
      <c r="E39" s="42"/>
      <c r="F39" s="21">
        <f>COUNTIFS('CLIENT LIST'!$H$2:$H$11,"M",'CLIENT LIST'!$I$2:$I$11,"&gt;=18",'CLIENT LIST'!$I$2:$I$11,"&lt;=24",'CLIENT LIST'!$L$2:$L$11,'CLIENT LIST'!BH34)</f>
        <v>0</v>
      </c>
      <c r="G39" s="21">
        <f>COUNTIFS('CLIENT LIST'!$H$2:$H$11,"M",'CLIENT LIST'!$I$2:$I$11,"&gt;=25",'CLIENT LIST'!$I$2:$I$11,"&lt;=64",'CLIENT LIST'!$L$2:$L$11,'CLIENT LIST'!BH34)</f>
        <v>0</v>
      </c>
      <c r="H39" s="21">
        <f>COUNTIFS('CLIENT LIST'!$H$2:$H$11,"M",'CLIENT LIST'!$I$2:$I$11,"&gt;=65",'CLIENT LIST'!$L$2:$L$11,'CLIENT LIST'!BH34)</f>
        <v>0</v>
      </c>
      <c r="I39" s="22">
        <f t="shared" si="9"/>
        <v>0</v>
      </c>
      <c r="J39" s="19"/>
      <c r="K39" s="42"/>
      <c r="L39" s="42"/>
      <c r="M39" s="42"/>
      <c r="N39" s="42"/>
      <c r="O39" s="21">
        <f>COUNTIFS('CLIENT LIST'!$H$2:$H$11,"F",'CLIENT LIST'!$I$2:$I$11,"&gt;=18",'CLIENT LIST'!$I$2:$I$11,"&lt;=24",'CLIENT LIST'!$L$2:$L$11,'CLIENT LIST'!BH34)</f>
        <v>0</v>
      </c>
      <c r="P39" s="21">
        <f>COUNTIFS('CLIENT LIST'!$H$2:$H$11,"F",'CLIENT LIST'!$I$2:$I$11,"&gt;=25",'CLIENT LIST'!$I$2:$I$11,"&lt;=64",'CLIENT LIST'!$L$2:$L$11,'CLIENT LIST'!BH34)</f>
        <v>0</v>
      </c>
      <c r="Q39" s="21">
        <f>COUNTIFS('CLIENT LIST'!$H$2:$H$11,"F",'CLIENT LIST'!$I$2:$I$11,"&gt;=65",'CLIENT LIST'!$L$2:$L$11,'CLIENT LIST'!BH34)</f>
        <v>0</v>
      </c>
      <c r="R39" s="24">
        <f t="shared" si="10"/>
        <v>0</v>
      </c>
      <c r="S39" s="12"/>
      <c r="T39" s="22">
        <f t="shared" si="8"/>
        <v>0</v>
      </c>
    </row>
    <row r="40" spans="1:20" ht="18" thickBot="1" x14ac:dyDescent="0.3">
      <c r="A40" s="3" t="s">
        <v>85</v>
      </c>
      <c r="B40" s="42"/>
      <c r="C40" s="42"/>
      <c r="D40" s="42"/>
      <c r="E40" s="42"/>
      <c r="F40" s="21">
        <f>COUNTIFS('CLIENT LIST'!$H$2:$H$11,"M",'CLIENT LIST'!$I$2:$I$11,"&gt;=18",'CLIENT LIST'!$I$2:$I$11,"&lt;=24",'CLIENT LIST'!$L$2:$L$11,'CLIENT LIST'!BH35)</f>
        <v>0</v>
      </c>
      <c r="G40" s="21">
        <f>COUNTIFS('CLIENT LIST'!$H$2:$H$11,"M",'CLIENT LIST'!$I$2:$I$11,"&gt;=25",'CLIENT LIST'!$I$2:$I$11,"&lt;=64",'CLIENT LIST'!$L$2:$L$11,'CLIENT LIST'!BH35)</f>
        <v>0</v>
      </c>
      <c r="H40" s="21">
        <f>COUNTIFS('CLIENT LIST'!$H$2:$H$11,"M",'CLIENT LIST'!$I$2:$I$11,"&gt;=65",'CLIENT LIST'!$L$2:$L$11,'CLIENT LIST'!BH35)</f>
        <v>0</v>
      </c>
      <c r="I40" s="22">
        <f t="shared" si="9"/>
        <v>0</v>
      </c>
      <c r="J40" s="19"/>
      <c r="K40" s="42"/>
      <c r="L40" s="42"/>
      <c r="M40" s="42"/>
      <c r="N40" s="42"/>
      <c r="O40" s="21">
        <f>COUNTIFS('CLIENT LIST'!$H$2:$H$11,"F",'CLIENT LIST'!$I$2:$I$11,"&gt;=18",'CLIENT LIST'!$I$2:$I$11,"&lt;=24",'CLIENT LIST'!$L$2:$L$11,'CLIENT LIST'!BH35)</f>
        <v>0</v>
      </c>
      <c r="P40" s="21">
        <f>COUNTIFS('CLIENT LIST'!$H$2:$H$11,"F",'CLIENT LIST'!$I$2:$I$11,"&gt;=25",'CLIENT LIST'!$I$2:$I$11,"&lt;=64",'CLIENT LIST'!$L$2:$L$11,'CLIENT LIST'!BH35)</f>
        <v>0</v>
      </c>
      <c r="Q40" s="21">
        <f>COUNTIFS('CLIENT LIST'!$H$2:$H$11,"F",'CLIENT LIST'!$I$2:$I$11,"&gt;=65",'CLIENT LIST'!$L$2:$L$11,'CLIENT LIST'!BH35)</f>
        <v>0</v>
      </c>
      <c r="R40" s="24">
        <f t="shared" si="10"/>
        <v>0</v>
      </c>
      <c r="S40" s="12"/>
      <c r="T40" s="22">
        <f t="shared" si="8"/>
        <v>0</v>
      </c>
    </row>
    <row r="41" spans="1:20" ht="18" thickBot="1" x14ac:dyDescent="0.3">
      <c r="A41" s="27" t="s">
        <v>163</v>
      </c>
      <c r="B41" s="42"/>
      <c r="C41" s="42"/>
      <c r="D41" s="42"/>
      <c r="E41" s="42"/>
      <c r="F41" s="22">
        <f t="shared" ref="F41:H41" si="11">SUM(F33:F40)</f>
        <v>0</v>
      </c>
      <c r="G41" s="22">
        <f t="shared" si="11"/>
        <v>0</v>
      </c>
      <c r="H41" s="22">
        <f t="shared" si="11"/>
        <v>3</v>
      </c>
      <c r="I41" s="22">
        <f t="shared" si="9"/>
        <v>3</v>
      </c>
      <c r="J41" s="19"/>
      <c r="K41" s="42"/>
      <c r="L41" s="42"/>
      <c r="M41" s="42"/>
      <c r="N41" s="42"/>
      <c r="O41" s="22">
        <f t="shared" ref="O41:Q41" si="12">SUM(O33:O40)</f>
        <v>0</v>
      </c>
      <c r="P41" s="22">
        <f t="shared" si="12"/>
        <v>0</v>
      </c>
      <c r="Q41" s="22">
        <f t="shared" si="12"/>
        <v>1</v>
      </c>
      <c r="R41" s="22">
        <f t="shared" si="10"/>
        <v>1</v>
      </c>
      <c r="S41" s="28"/>
      <c r="T41" s="22">
        <f t="shared" si="8"/>
        <v>4</v>
      </c>
    </row>
    <row r="42" spans="1:20" ht="18" thickBot="1" x14ac:dyDescent="0.3">
      <c r="A42" s="6"/>
      <c r="B42" s="9"/>
      <c r="C42" s="9"/>
      <c r="D42" s="9"/>
      <c r="E42" s="9"/>
      <c r="F42" s="9"/>
      <c r="G42" s="462" t="s">
        <v>174</v>
      </c>
      <c r="H42" s="463"/>
      <c r="I42" s="29">
        <f>$E$7-I41</f>
        <v>0</v>
      </c>
      <c r="J42" s="30"/>
      <c r="K42" s="9"/>
      <c r="L42" s="9"/>
      <c r="M42" s="9"/>
      <c r="N42" s="9"/>
      <c r="O42" s="9"/>
      <c r="P42" s="462" t="s">
        <v>174</v>
      </c>
      <c r="Q42" s="463"/>
      <c r="R42" s="29">
        <f>$N$7-R41</f>
        <v>0</v>
      </c>
      <c r="S42" s="31"/>
      <c r="T42" s="9"/>
    </row>
    <row r="43" spans="1:20" ht="18" thickBot="1" x14ac:dyDescent="0.3">
      <c r="A43" s="6"/>
      <c r="B43" s="464" t="s">
        <v>276</v>
      </c>
      <c r="C43" s="465"/>
      <c r="D43" s="465"/>
      <c r="E43" s="465"/>
      <c r="F43" s="465"/>
      <c r="G43" s="465"/>
      <c r="H43" s="465"/>
      <c r="I43" s="362"/>
      <c r="J43" s="12"/>
      <c r="K43" s="466" t="s">
        <v>277</v>
      </c>
      <c r="L43" s="465"/>
      <c r="M43" s="465"/>
      <c r="N43" s="465"/>
      <c r="O43" s="465"/>
      <c r="P43" s="465"/>
      <c r="Q43" s="465"/>
      <c r="R43" s="362"/>
      <c r="S43" s="13"/>
      <c r="T43" s="14"/>
    </row>
    <row r="44" spans="1:20" ht="18" thickBot="1" x14ac:dyDescent="0.3">
      <c r="A44" s="6" t="s">
        <v>297</v>
      </c>
      <c r="B44" s="467"/>
      <c r="C44" s="467"/>
      <c r="D44" s="467"/>
      <c r="E44" s="467"/>
      <c r="F44" s="467"/>
      <c r="G44" s="467"/>
      <c r="H44" s="467"/>
      <c r="I44" s="361"/>
      <c r="J44" s="9"/>
      <c r="K44" s="467"/>
      <c r="L44" s="467"/>
      <c r="M44" s="467"/>
      <c r="N44" s="467"/>
      <c r="O44" s="467"/>
      <c r="P44" s="467"/>
      <c r="Q44" s="467"/>
      <c r="R44" s="361"/>
      <c r="S44" s="361"/>
      <c r="T44" s="9"/>
    </row>
    <row r="45" spans="1:20" ht="18" thickBot="1" x14ac:dyDescent="0.3">
      <c r="A45" s="3"/>
      <c r="B45" s="16" t="s">
        <v>279</v>
      </c>
      <c r="C45" s="17" t="s">
        <v>280</v>
      </c>
      <c r="D45" s="18" t="s">
        <v>281</v>
      </c>
      <c r="E45" s="18" t="s">
        <v>282</v>
      </c>
      <c r="F45" s="18" t="s">
        <v>283</v>
      </c>
      <c r="G45" s="16" t="s">
        <v>284</v>
      </c>
      <c r="H45" s="16" t="s">
        <v>148</v>
      </c>
      <c r="I45" s="16" t="s">
        <v>163</v>
      </c>
      <c r="J45" s="23"/>
      <c r="K45" s="16" t="s">
        <v>279</v>
      </c>
      <c r="L45" s="17" t="s">
        <v>280</v>
      </c>
      <c r="M45" s="18" t="s">
        <v>281</v>
      </c>
      <c r="N45" s="18" t="s">
        <v>282</v>
      </c>
      <c r="O45" s="18" t="s">
        <v>283</v>
      </c>
      <c r="P45" s="16" t="s">
        <v>284</v>
      </c>
      <c r="Q45" s="16" t="s">
        <v>148</v>
      </c>
      <c r="R45" s="16" t="s">
        <v>163</v>
      </c>
      <c r="S45" s="20"/>
      <c r="T45" s="16" t="s">
        <v>273</v>
      </c>
    </row>
    <row r="46" spans="1:20" ht="18" thickBot="1" x14ac:dyDescent="0.3">
      <c r="A46" s="34">
        <v>32102</v>
      </c>
      <c r="B46" s="42"/>
      <c r="C46" s="42"/>
      <c r="D46" s="42"/>
      <c r="E46" s="42"/>
      <c r="F46" s="21">
        <f>COUNTIFS('CLIENT LIST'!$H$2:$H$11,"M",'CLIENT LIST'!$I$2:$I$11,"&gt;=18",'CLIENT LIST'!$I$2:$I$11,"&lt;=24",'CLIENT LIST'!$N$2:$N$11,$A46)</f>
        <v>0</v>
      </c>
      <c r="G46" s="21">
        <f>COUNTIFS('CLIENT LIST'!$H$2:$H$11,"M",'CLIENT LIST'!$I$2:$I$11,"&gt;=25",'CLIENT LIST'!$I$2:$I$11,"&lt;=64",'CLIENT LIST'!$N$2:$N$11,$A46)</f>
        <v>0</v>
      </c>
      <c r="H46" s="21">
        <f>COUNTIFS('CLIENT LIST'!$H$2:$H$11,"M",'CLIENT LIST'!$I$2:$I$11,"&gt;=65",'CLIENT LIST'!$N$2:$N$11,$A46)</f>
        <v>0</v>
      </c>
      <c r="I46" s="22">
        <f>SUM(B46:H46)</f>
        <v>0</v>
      </c>
      <c r="J46" s="19"/>
      <c r="K46" s="42"/>
      <c r="L46" s="42"/>
      <c r="M46" s="42"/>
      <c r="N46" s="42"/>
      <c r="O46" s="21">
        <f>COUNTIFS('CLIENT LIST'!$H$2:$H$11,"F",'CLIENT LIST'!$I$2:$I$11,"&gt;=18",'CLIENT LIST'!$I$2:$I$11,"&lt;=24",'CLIENT LIST'!$N$2:$N$11,$A46)</f>
        <v>0</v>
      </c>
      <c r="P46" s="21">
        <f>COUNTIFS('CLIENT LIST'!$H$2:$H$11,"F",'CLIENT LIST'!$I$2:$I$11,"&gt;=25",'CLIENT LIST'!$I$2:$I$11,"&lt;=64",'CLIENT LIST'!$N$2:$N$11,$A46)</f>
        <v>0</v>
      </c>
      <c r="Q46" s="21">
        <f>COUNTIFS('CLIENT LIST'!$H$2:$H$11,"F",'CLIENT LIST'!$I$2:$I$11,"&gt;=65",'CLIENT LIST'!$N$2:$N$11,$A46)</f>
        <v>0</v>
      </c>
      <c r="R46" s="24">
        <f t="shared" ref="R46:R65" si="13">SUM(K46:Q46)</f>
        <v>0</v>
      </c>
      <c r="S46" s="25"/>
      <c r="T46" s="22">
        <f t="shared" ref="T46:T65" si="14">R46+I46</f>
        <v>0</v>
      </c>
    </row>
    <row r="47" spans="1:20" ht="18" thickBot="1" x14ac:dyDescent="0.3">
      <c r="A47" s="34">
        <v>32105</v>
      </c>
      <c r="B47" s="42"/>
      <c r="C47" s="42"/>
      <c r="D47" s="42"/>
      <c r="E47" s="42"/>
      <c r="F47" s="21">
        <f>COUNTIFS('CLIENT LIST'!$H$2:$H$11,"M",'CLIENT LIST'!$I$2:$I$11,"&gt;=18",'CLIENT LIST'!$I$2:$I$11,"&lt;=24",'CLIENT LIST'!$N$2:$N$11,$A47)</f>
        <v>0</v>
      </c>
      <c r="G47" s="21">
        <f>COUNTIFS('CLIENT LIST'!$H$2:$H$11,"M",'CLIENT LIST'!$I$2:$I$11,"&gt;=25",'CLIENT LIST'!$I$2:$I$11,"&lt;=64",'CLIENT LIST'!$N$2:$N$11,$A47)</f>
        <v>0</v>
      </c>
      <c r="H47" s="21">
        <f>COUNTIFS('CLIENT LIST'!$H$2:$H$11,"M",'CLIENT LIST'!$I$2:$I$11,"&gt;=65",'CLIENT LIST'!$N$2:$N$11,$A47)</f>
        <v>0</v>
      </c>
      <c r="I47" s="22">
        <f t="shared" ref="I47:I66" si="15">SUM(B47:H47)</f>
        <v>0</v>
      </c>
      <c r="J47" s="19"/>
      <c r="K47" s="42"/>
      <c r="L47" s="42"/>
      <c r="M47" s="42"/>
      <c r="N47" s="42"/>
      <c r="O47" s="21">
        <f>COUNTIFS('CLIENT LIST'!$H$2:$H$11,"F",'CLIENT LIST'!$I$2:$I$11,"&gt;=18",'CLIENT LIST'!$I$2:$I$11,"&lt;=24",'CLIENT LIST'!$N$2:$N$11,$A47)</f>
        <v>0</v>
      </c>
      <c r="P47" s="21">
        <f>COUNTIFS('CLIENT LIST'!$H$2:$H$11,"F",'CLIENT LIST'!$I$2:$I$11,"&gt;=25",'CLIENT LIST'!$I$2:$I$11,"&lt;=64",'CLIENT LIST'!$N$2:$N$11,$A47)</f>
        <v>0</v>
      </c>
      <c r="Q47" s="21">
        <f>COUNTIFS('CLIENT LIST'!$H$2:$H$11,"F",'CLIENT LIST'!$I$2:$I$11,"&gt;=65",'CLIENT LIST'!$N$2:$N$11,$A47)</f>
        <v>0</v>
      </c>
      <c r="R47" s="24">
        <f t="shared" si="13"/>
        <v>0</v>
      </c>
      <c r="S47" s="12"/>
      <c r="T47" s="22">
        <f t="shared" si="14"/>
        <v>0</v>
      </c>
    </row>
    <row r="48" spans="1:20" ht="18" thickBot="1" x14ac:dyDescent="0.3">
      <c r="A48" s="34">
        <v>32130</v>
      </c>
      <c r="B48" s="42"/>
      <c r="C48" s="42"/>
      <c r="D48" s="42"/>
      <c r="E48" s="42"/>
      <c r="F48" s="21">
        <f>COUNTIFS('CLIENT LIST'!$H$2:$H$11,"M",'CLIENT LIST'!$I$2:$I$11,"&gt;=18",'CLIENT LIST'!$I$2:$I$11,"&lt;=24",'CLIENT LIST'!$N$2:$N$11,$A48)</f>
        <v>0</v>
      </c>
      <c r="G48" s="21">
        <f>COUNTIFS('CLIENT LIST'!$H$2:$H$11,"M",'CLIENT LIST'!$I$2:$I$11,"&gt;=25",'CLIENT LIST'!$I$2:$I$11,"&lt;=64",'CLIENT LIST'!$N$2:$N$11,$A48)</f>
        <v>0</v>
      </c>
      <c r="H48" s="21">
        <f>COUNTIFS('CLIENT LIST'!$H$2:$H$11,"M",'CLIENT LIST'!$I$2:$I$11,"&gt;=65",'CLIENT LIST'!$N$2:$N$11,$A48)</f>
        <v>0</v>
      </c>
      <c r="I48" s="22">
        <f t="shared" si="15"/>
        <v>0</v>
      </c>
      <c r="J48" s="19"/>
      <c r="K48" s="42"/>
      <c r="L48" s="42"/>
      <c r="M48" s="42"/>
      <c r="N48" s="42"/>
      <c r="O48" s="21">
        <f>COUNTIFS('CLIENT LIST'!$H$2:$H$11,"F",'CLIENT LIST'!$I$2:$I$11,"&gt;=18",'CLIENT LIST'!$I$2:$I$11,"&lt;=24",'CLIENT LIST'!$N$2:$N$11,$A48)</f>
        <v>0</v>
      </c>
      <c r="P48" s="21">
        <f>COUNTIFS('CLIENT LIST'!$H$2:$H$11,"F",'CLIENT LIST'!$I$2:$I$11,"&gt;=25",'CLIENT LIST'!$I$2:$I$11,"&lt;=64",'CLIENT LIST'!$N$2:$N$11,$A48)</f>
        <v>0</v>
      </c>
      <c r="Q48" s="21">
        <f>COUNTIFS('CLIENT LIST'!$H$2:$H$11,"F",'CLIENT LIST'!$I$2:$I$11,"&gt;=65",'CLIENT LIST'!$N$2:$N$11,$A48)</f>
        <v>0</v>
      </c>
      <c r="R48" s="24">
        <f t="shared" si="13"/>
        <v>0</v>
      </c>
      <c r="S48" s="12"/>
      <c r="T48" s="22">
        <f t="shared" si="14"/>
        <v>0</v>
      </c>
    </row>
    <row r="49" spans="1:20" ht="18" thickBot="1" x14ac:dyDescent="0.3">
      <c r="A49" s="34">
        <v>32180</v>
      </c>
      <c r="B49" s="42"/>
      <c r="C49" s="42"/>
      <c r="D49" s="42"/>
      <c r="E49" s="42"/>
      <c r="F49" s="21">
        <f>COUNTIFS('CLIENT LIST'!$H$2:$H$11,"M",'CLIENT LIST'!$I$2:$I$11,"&gt;=18",'CLIENT LIST'!$I$2:$I$11,"&lt;=24",'CLIENT LIST'!$N$2:$N$11,$A49)</f>
        <v>0</v>
      </c>
      <c r="G49" s="21">
        <f>COUNTIFS('CLIENT LIST'!$H$2:$H$11,"M",'CLIENT LIST'!$I$2:$I$11,"&gt;=25",'CLIENT LIST'!$I$2:$I$11,"&lt;=64",'CLIENT LIST'!$N$2:$N$11,$A49)</f>
        <v>0</v>
      </c>
      <c r="H49" s="21">
        <f>COUNTIFS('CLIENT LIST'!$H$2:$H$11,"M",'CLIENT LIST'!$I$2:$I$11,"&gt;=65",'CLIENT LIST'!$N$2:$N$11,$A49)</f>
        <v>0</v>
      </c>
      <c r="I49" s="22">
        <f t="shared" si="15"/>
        <v>0</v>
      </c>
      <c r="J49" s="19"/>
      <c r="K49" s="42"/>
      <c r="L49" s="42"/>
      <c r="M49" s="42"/>
      <c r="N49" s="42"/>
      <c r="O49" s="21">
        <f>COUNTIFS('CLIENT LIST'!$H$2:$H$11,"F",'CLIENT LIST'!$I$2:$I$11,"&gt;=18",'CLIENT LIST'!$I$2:$I$11,"&lt;=24",'CLIENT LIST'!$N$2:$N$11,$A49)</f>
        <v>0</v>
      </c>
      <c r="P49" s="21">
        <f>COUNTIFS('CLIENT LIST'!$H$2:$H$11,"F",'CLIENT LIST'!$I$2:$I$11,"&gt;=25",'CLIENT LIST'!$I$2:$I$11,"&lt;=64",'CLIENT LIST'!$N$2:$N$11,$A49)</f>
        <v>0</v>
      </c>
      <c r="Q49" s="21">
        <f>COUNTIFS('CLIENT LIST'!$H$2:$H$11,"F",'CLIENT LIST'!$I$2:$I$11,"&gt;=65",'CLIENT LIST'!$N$2:$N$11,$A49)</f>
        <v>0</v>
      </c>
      <c r="R49" s="24">
        <f t="shared" si="13"/>
        <v>0</v>
      </c>
      <c r="S49" s="12"/>
      <c r="T49" s="22">
        <f t="shared" si="14"/>
        <v>0</v>
      </c>
    </row>
    <row r="50" spans="1:20" ht="18" thickBot="1" x14ac:dyDescent="0.3">
      <c r="A50" s="34">
        <v>32190</v>
      </c>
      <c r="B50" s="42"/>
      <c r="C50" s="42"/>
      <c r="D50" s="42"/>
      <c r="E50" s="42"/>
      <c r="F50" s="21">
        <f>COUNTIFS('CLIENT LIST'!$H$2:$H$11,"M",'CLIENT LIST'!$I$2:$I$11,"&gt;=18",'CLIENT LIST'!$I$2:$I$11,"&lt;=24",'CLIENT LIST'!$N$2:$N$11,$A50)</f>
        <v>0</v>
      </c>
      <c r="G50" s="21">
        <f>COUNTIFS('CLIENT LIST'!$H$2:$H$11,"M",'CLIENT LIST'!$I$2:$I$11,"&gt;=25",'CLIENT LIST'!$I$2:$I$11,"&lt;=64",'CLIENT LIST'!$N$2:$N$11,$A50)</f>
        <v>0</v>
      </c>
      <c r="H50" s="21">
        <f>COUNTIFS('CLIENT LIST'!$H$2:$H$11,"M",'CLIENT LIST'!$I$2:$I$11,"&gt;=65",'CLIENT LIST'!$N$2:$N$11,$A50)</f>
        <v>0</v>
      </c>
      <c r="I50" s="22">
        <f t="shared" si="15"/>
        <v>0</v>
      </c>
      <c r="J50" s="19"/>
      <c r="K50" s="42"/>
      <c r="L50" s="42"/>
      <c r="M50" s="42"/>
      <c r="N50" s="42"/>
      <c r="O50" s="21">
        <f>COUNTIFS('CLIENT LIST'!$H$2:$H$11,"F",'CLIENT LIST'!$I$2:$I$11,"&gt;=18",'CLIENT LIST'!$I$2:$I$11,"&lt;=24",'CLIENT LIST'!$N$2:$N$11,$A50)</f>
        <v>0</v>
      </c>
      <c r="P50" s="21">
        <f>COUNTIFS('CLIENT LIST'!$H$2:$H$11,"F",'CLIENT LIST'!$I$2:$I$11,"&gt;=25",'CLIENT LIST'!$I$2:$I$11,"&lt;=64",'CLIENT LIST'!$N$2:$N$11,$A50)</f>
        <v>0</v>
      </c>
      <c r="Q50" s="21">
        <f>COUNTIFS('CLIENT LIST'!$H$2:$H$11,"F",'CLIENT LIST'!$I$2:$I$11,"&gt;=65",'CLIENT LIST'!$N$2:$N$11,$A50)</f>
        <v>0</v>
      </c>
      <c r="R50" s="24">
        <f t="shared" si="13"/>
        <v>0</v>
      </c>
      <c r="S50" s="12"/>
      <c r="T50" s="22">
        <f t="shared" si="14"/>
        <v>0</v>
      </c>
    </row>
    <row r="51" spans="1:20" ht="18" thickBot="1" x14ac:dyDescent="0.3">
      <c r="A51" s="34">
        <v>32706</v>
      </c>
      <c r="B51" s="42"/>
      <c r="C51" s="42"/>
      <c r="D51" s="42"/>
      <c r="E51" s="42"/>
      <c r="F51" s="21">
        <f>COUNTIFS('CLIENT LIST'!$H$2:$H$11,"M",'CLIENT LIST'!$I$2:$I$11,"&gt;=18",'CLIENT LIST'!$I$2:$I$11,"&lt;=24",'CLIENT LIST'!$N$2:$N$11,$A51)</f>
        <v>0</v>
      </c>
      <c r="G51" s="21">
        <f>COUNTIFS('CLIENT LIST'!$H$2:$H$11,"M",'CLIENT LIST'!$I$2:$I$11,"&gt;=25",'CLIENT LIST'!$I$2:$I$11,"&lt;=64",'CLIENT LIST'!$N$2:$N$11,$A51)</f>
        <v>0</v>
      </c>
      <c r="H51" s="21">
        <f>COUNTIFS('CLIENT LIST'!$H$2:$H$11,"M",'CLIENT LIST'!$I$2:$I$11,"&gt;=65",'CLIENT LIST'!$N$2:$N$11,$A51)</f>
        <v>0</v>
      </c>
      <c r="I51" s="22">
        <f t="shared" si="15"/>
        <v>0</v>
      </c>
      <c r="J51" s="19"/>
      <c r="K51" s="42"/>
      <c r="L51" s="42"/>
      <c r="M51" s="42"/>
      <c r="N51" s="42"/>
      <c r="O51" s="21">
        <f>COUNTIFS('CLIENT LIST'!$H$2:$H$11,"F",'CLIENT LIST'!$I$2:$I$11,"&gt;=18",'CLIENT LIST'!$I$2:$I$11,"&lt;=24",'CLIENT LIST'!$N$2:$N$11,$A51)</f>
        <v>0</v>
      </c>
      <c r="P51" s="21">
        <f>COUNTIFS('CLIENT LIST'!$H$2:$H$11,"F",'CLIENT LIST'!$I$2:$I$11,"&gt;=25",'CLIENT LIST'!$I$2:$I$11,"&lt;=64",'CLIENT LIST'!$N$2:$N$11,$A51)</f>
        <v>0</v>
      </c>
      <c r="Q51" s="21">
        <f>COUNTIFS('CLIENT LIST'!$H$2:$H$11,"F",'CLIENT LIST'!$I$2:$I$11,"&gt;=65",'CLIENT LIST'!$N$2:$N$11,$A51)</f>
        <v>0</v>
      </c>
      <c r="R51" s="24">
        <f t="shared" si="13"/>
        <v>0</v>
      </c>
      <c r="S51" s="12"/>
      <c r="T51" s="22">
        <f t="shared" si="14"/>
        <v>0</v>
      </c>
    </row>
    <row r="52" spans="1:20" ht="18" thickBot="1" x14ac:dyDescent="0.3">
      <c r="A52" s="34">
        <v>32722</v>
      </c>
      <c r="B52" s="42"/>
      <c r="C52" s="42"/>
      <c r="D52" s="42"/>
      <c r="E52" s="42"/>
      <c r="F52" s="21">
        <f>COUNTIFS('CLIENT LIST'!$H$2:$H$11,"M",'CLIENT LIST'!$I$2:$I$11,"&gt;=18",'CLIENT LIST'!$I$2:$I$11,"&lt;=24",'CLIENT LIST'!$N$2:$N$11,$A52)</f>
        <v>0</v>
      </c>
      <c r="G52" s="21">
        <f>COUNTIFS('CLIENT LIST'!$H$2:$H$11,"M",'CLIENT LIST'!$I$2:$I$11,"&gt;=25",'CLIENT LIST'!$I$2:$I$11,"&lt;=64",'CLIENT LIST'!$N$2:$N$11,$A52)</f>
        <v>0</v>
      </c>
      <c r="H52" s="21">
        <f>COUNTIFS('CLIENT LIST'!$H$2:$H$11,"M",'CLIENT LIST'!$I$2:$I$11,"&gt;=65",'CLIENT LIST'!$N$2:$N$11,$A52)</f>
        <v>0</v>
      </c>
      <c r="I52" s="22">
        <f t="shared" si="15"/>
        <v>0</v>
      </c>
      <c r="J52" s="19"/>
      <c r="K52" s="42"/>
      <c r="L52" s="42"/>
      <c r="M52" s="42"/>
      <c r="N52" s="42"/>
      <c r="O52" s="21">
        <f>COUNTIFS('CLIENT LIST'!$H$2:$H$11,"F",'CLIENT LIST'!$I$2:$I$11,"&gt;=18",'CLIENT LIST'!$I$2:$I$11,"&lt;=24",'CLIENT LIST'!$N$2:$N$11,$A52)</f>
        <v>0</v>
      </c>
      <c r="P52" s="21">
        <f>COUNTIFS('CLIENT LIST'!$H$2:$H$11,"F",'CLIENT LIST'!$I$2:$I$11,"&gt;=25",'CLIENT LIST'!$I$2:$I$11,"&lt;=64",'CLIENT LIST'!$N$2:$N$11,$A52)</f>
        <v>0</v>
      </c>
      <c r="Q52" s="21">
        <f>COUNTIFS('CLIENT LIST'!$H$2:$H$11,"F",'CLIENT LIST'!$I$2:$I$11,"&gt;=65",'CLIENT LIST'!$N$2:$N$11,$A52)</f>
        <v>0</v>
      </c>
      <c r="R52" s="24">
        <f t="shared" si="13"/>
        <v>0</v>
      </c>
      <c r="S52" s="12"/>
      <c r="T52" s="22">
        <f t="shared" si="14"/>
        <v>0</v>
      </c>
    </row>
    <row r="53" spans="1:20" ht="18" thickBot="1" x14ac:dyDescent="0.3">
      <c r="A53" s="34">
        <v>32720</v>
      </c>
      <c r="B53" s="42"/>
      <c r="C53" s="42"/>
      <c r="D53" s="42"/>
      <c r="E53" s="42"/>
      <c r="F53" s="21">
        <f>COUNTIFS('CLIENT LIST'!$H$2:$H$11,"M",'CLIENT LIST'!$I$2:$I$11,"&gt;=18",'CLIENT LIST'!$I$2:$I$11,"&lt;=24",'CLIENT LIST'!$N$2:$N$11,$A53)</f>
        <v>0</v>
      </c>
      <c r="G53" s="21">
        <f>COUNTIFS('CLIENT LIST'!$H$2:$H$11,"M",'CLIENT LIST'!$I$2:$I$11,"&gt;=25",'CLIENT LIST'!$I$2:$I$11,"&lt;=64",'CLIENT LIST'!$N$2:$N$11,$A53)</f>
        <v>0</v>
      </c>
      <c r="H53" s="21">
        <f>COUNTIFS('CLIENT LIST'!$H$2:$H$11,"M",'CLIENT LIST'!$I$2:$I$11,"&gt;=65",'CLIENT LIST'!$N$2:$N$11,$A53)</f>
        <v>1</v>
      </c>
      <c r="I53" s="22">
        <f t="shared" si="15"/>
        <v>1</v>
      </c>
      <c r="J53" s="19"/>
      <c r="K53" s="42"/>
      <c r="L53" s="42"/>
      <c r="M53" s="42"/>
      <c r="N53" s="42"/>
      <c r="O53" s="21">
        <f>COUNTIFS('CLIENT LIST'!$H$2:$H$11,"F",'CLIENT LIST'!$I$2:$I$11,"&gt;=18",'CLIENT LIST'!$I$2:$I$11,"&lt;=24",'CLIENT LIST'!$N$2:$N$11,$A53)</f>
        <v>0</v>
      </c>
      <c r="P53" s="21">
        <f>COUNTIFS('CLIENT LIST'!$H$2:$H$11,"F",'CLIENT LIST'!$I$2:$I$11,"&gt;=25",'CLIENT LIST'!$I$2:$I$11,"&lt;=64",'CLIENT LIST'!$N$2:$N$11,$A53)</f>
        <v>0</v>
      </c>
      <c r="Q53" s="21">
        <f>COUNTIFS('CLIENT LIST'!$H$2:$H$11,"F",'CLIENT LIST'!$I$2:$I$11,"&gt;=65",'CLIENT LIST'!$N$2:$N$11,$A53)</f>
        <v>0</v>
      </c>
      <c r="R53" s="24">
        <f t="shared" si="13"/>
        <v>0</v>
      </c>
      <c r="S53" s="12"/>
      <c r="T53" s="22">
        <f t="shared" si="14"/>
        <v>1</v>
      </c>
    </row>
    <row r="54" spans="1:20" ht="18" thickBot="1" x14ac:dyDescent="0.3">
      <c r="A54" s="34">
        <v>32721</v>
      </c>
      <c r="B54" s="42"/>
      <c r="C54" s="42"/>
      <c r="D54" s="42"/>
      <c r="E54" s="42"/>
      <c r="F54" s="21">
        <f>COUNTIFS('CLIENT LIST'!$H$2:$H$11,"M",'CLIENT LIST'!$I$2:$I$11,"&gt;=18",'CLIENT LIST'!$I$2:$I$11,"&lt;=24",'CLIENT LIST'!$N$2:$N$11,$A54)</f>
        <v>0</v>
      </c>
      <c r="G54" s="21">
        <f>COUNTIFS('CLIENT LIST'!$H$2:$H$11,"M",'CLIENT LIST'!$I$2:$I$11,"&gt;=25",'CLIENT LIST'!$I$2:$I$11,"&lt;=64",'CLIENT LIST'!$N$2:$N$11,$A54)</f>
        <v>0</v>
      </c>
      <c r="H54" s="21">
        <f>COUNTIFS('CLIENT LIST'!$H$2:$H$11,"M",'CLIENT LIST'!$I$2:$I$11,"&gt;=65",'CLIENT LIST'!$N$2:$N$11,$A54)</f>
        <v>0</v>
      </c>
      <c r="I54" s="22">
        <f t="shared" si="15"/>
        <v>0</v>
      </c>
      <c r="J54" s="19"/>
      <c r="K54" s="42"/>
      <c r="L54" s="42"/>
      <c r="M54" s="42"/>
      <c r="N54" s="42"/>
      <c r="O54" s="21">
        <f>COUNTIFS('CLIENT LIST'!$H$2:$H$11,"F",'CLIENT LIST'!$I$2:$I$11,"&gt;=18",'CLIENT LIST'!$I$2:$I$11,"&lt;=24",'CLIENT LIST'!$N$2:$N$11,$A54)</f>
        <v>0</v>
      </c>
      <c r="P54" s="21">
        <f>COUNTIFS('CLIENT LIST'!$H$2:$H$11,"F",'CLIENT LIST'!$I$2:$I$11,"&gt;=25",'CLIENT LIST'!$I$2:$I$11,"&lt;=64",'CLIENT LIST'!$N$2:$N$11,$A54)</f>
        <v>0</v>
      </c>
      <c r="Q54" s="21">
        <f>COUNTIFS('CLIENT LIST'!$H$2:$H$11,"F",'CLIENT LIST'!$I$2:$I$11,"&gt;=65",'CLIENT LIST'!$N$2:$N$11,$A54)</f>
        <v>0</v>
      </c>
      <c r="R54" s="24">
        <f t="shared" si="13"/>
        <v>0</v>
      </c>
      <c r="S54" s="12"/>
      <c r="T54" s="22">
        <f t="shared" si="14"/>
        <v>0</v>
      </c>
    </row>
    <row r="55" spans="1:20" ht="18" thickBot="1" x14ac:dyDescent="0.3">
      <c r="A55" s="34">
        <v>32723</v>
      </c>
      <c r="B55" s="42"/>
      <c r="C55" s="42"/>
      <c r="D55" s="42"/>
      <c r="E55" s="42"/>
      <c r="F55" s="21">
        <f>COUNTIFS('CLIENT LIST'!$H$2:$H$11,"M",'CLIENT LIST'!$I$2:$I$11,"&gt;=18",'CLIENT LIST'!$I$2:$I$11,"&lt;=24",'CLIENT LIST'!$N$2:$N$11,$A55)</f>
        <v>0</v>
      </c>
      <c r="G55" s="21">
        <f>COUNTIFS('CLIENT LIST'!$H$2:$H$11,"M",'CLIENT LIST'!$I$2:$I$11,"&gt;=25",'CLIENT LIST'!$I$2:$I$11,"&lt;=64",'CLIENT LIST'!$N$2:$N$11,$A55)</f>
        <v>0</v>
      </c>
      <c r="H55" s="21">
        <f>COUNTIFS('CLIENT LIST'!$H$2:$H$11,"M",'CLIENT LIST'!$I$2:$I$11,"&gt;=65",'CLIENT LIST'!$N$2:$N$11,$A55)</f>
        <v>0</v>
      </c>
      <c r="I55" s="22">
        <f t="shared" si="15"/>
        <v>0</v>
      </c>
      <c r="J55" s="19"/>
      <c r="K55" s="42"/>
      <c r="L55" s="42"/>
      <c r="M55" s="42"/>
      <c r="N55" s="42"/>
      <c r="O55" s="21">
        <f>COUNTIFS('CLIENT LIST'!$H$2:$H$11,"F",'CLIENT LIST'!$I$2:$I$11,"&gt;=18",'CLIENT LIST'!$I$2:$I$11,"&lt;=24",'CLIENT LIST'!$N$2:$N$11,$A55)</f>
        <v>0</v>
      </c>
      <c r="P55" s="21">
        <f>COUNTIFS('CLIENT LIST'!$H$2:$H$11,"F",'CLIENT LIST'!$I$2:$I$11,"&gt;=25",'CLIENT LIST'!$I$2:$I$11,"&lt;=64",'CLIENT LIST'!$N$2:$N$11,$A55)</f>
        <v>0</v>
      </c>
      <c r="Q55" s="21">
        <f>COUNTIFS('CLIENT LIST'!$H$2:$H$11,"F",'CLIENT LIST'!$I$2:$I$11,"&gt;=65",'CLIENT LIST'!$N$2:$N$11,$A55)</f>
        <v>0</v>
      </c>
      <c r="R55" s="24">
        <f t="shared" si="13"/>
        <v>0</v>
      </c>
      <c r="S55" s="12"/>
      <c r="T55" s="22">
        <f t="shared" si="14"/>
        <v>0</v>
      </c>
    </row>
    <row r="56" spans="1:20" ht="18" thickBot="1" x14ac:dyDescent="0.3">
      <c r="A56" s="34">
        <v>32724</v>
      </c>
      <c r="B56" s="42"/>
      <c r="C56" s="42"/>
      <c r="D56" s="42"/>
      <c r="E56" s="42"/>
      <c r="F56" s="21">
        <f>COUNTIFS('CLIENT LIST'!$H$2:$H$11,"M",'CLIENT LIST'!$I$2:$I$11,"&gt;=18",'CLIENT LIST'!$I$2:$I$11,"&lt;=24",'CLIENT LIST'!$N$2:$N$11,$A56)</f>
        <v>0</v>
      </c>
      <c r="G56" s="21">
        <f>COUNTIFS('CLIENT LIST'!$H$2:$H$11,"M",'CLIENT LIST'!$I$2:$I$11,"&gt;=25",'CLIENT LIST'!$I$2:$I$11,"&lt;=64",'CLIENT LIST'!$N$2:$N$11,$A56)</f>
        <v>0</v>
      </c>
      <c r="H56" s="21">
        <f>COUNTIFS('CLIENT LIST'!$H$2:$H$11,"M",'CLIENT LIST'!$I$2:$I$11,"&gt;=65",'CLIENT LIST'!$N$2:$N$11,$A56)</f>
        <v>1</v>
      </c>
      <c r="I56" s="22">
        <f t="shared" si="15"/>
        <v>1</v>
      </c>
      <c r="J56" s="19"/>
      <c r="K56" s="42"/>
      <c r="L56" s="42"/>
      <c r="M56" s="42"/>
      <c r="N56" s="42"/>
      <c r="O56" s="21">
        <f>COUNTIFS('CLIENT LIST'!$H$2:$H$11,"F",'CLIENT LIST'!$I$2:$I$11,"&gt;=18",'CLIENT LIST'!$I$2:$I$11,"&lt;=24",'CLIENT LIST'!$N$2:$N$11,$A56)</f>
        <v>0</v>
      </c>
      <c r="P56" s="21">
        <f>COUNTIFS('CLIENT LIST'!$H$2:$H$11,"F",'CLIENT LIST'!$I$2:$I$11,"&gt;=25",'CLIENT LIST'!$I$2:$I$11,"&lt;=64",'CLIENT LIST'!$N$2:$N$11,$A56)</f>
        <v>0</v>
      </c>
      <c r="Q56" s="21">
        <f>COUNTIFS('CLIENT LIST'!$H$2:$H$11,"F",'CLIENT LIST'!$I$2:$I$11,"&gt;=65",'CLIENT LIST'!$N$2:$N$11,$A56)</f>
        <v>0</v>
      </c>
      <c r="R56" s="24">
        <f t="shared" si="13"/>
        <v>0</v>
      </c>
      <c r="S56" s="12"/>
      <c r="T56" s="22">
        <f t="shared" si="14"/>
        <v>1</v>
      </c>
    </row>
    <row r="57" spans="1:20" ht="18" thickBot="1" x14ac:dyDescent="0.3">
      <c r="A57" s="34">
        <v>32713</v>
      </c>
      <c r="B57" s="42"/>
      <c r="C57" s="42"/>
      <c r="D57" s="42"/>
      <c r="E57" s="42"/>
      <c r="F57" s="21">
        <f>COUNTIFS('CLIENT LIST'!$H$2:$H$11,"M",'CLIENT LIST'!$I$2:$I$11,"&gt;=18",'CLIENT LIST'!$I$2:$I$11,"&lt;=24",'CLIENT LIST'!$N$2:$N$11,$A57)</f>
        <v>0</v>
      </c>
      <c r="G57" s="21">
        <f>COUNTIFS('CLIENT LIST'!$H$2:$H$11,"M",'CLIENT LIST'!$I$2:$I$11,"&gt;=25",'CLIENT LIST'!$I$2:$I$11,"&lt;=64",'CLIENT LIST'!$N$2:$N$11,$A57)</f>
        <v>0</v>
      </c>
      <c r="H57" s="21">
        <f>COUNTIFS('CLIENT LIST'!$H$2:$H$11,"M",'CLIENT LIST'!$I$2:$I$11,"&gt;=65",'CLIENT LIST'!$N$2:$N$11,$A57)</f>
        <v>0</v>
      </c>
      <c r="I57" s="22">
        <f t="shared" si="15"/>
        <v>0</v>
      </c>
      <c r="J57" s="19"/>
      <c r="K57" s="42"/>
      <c r="L57" s="42"/>
      <c r="M57" s="42"/>
      <c r="N57" s="42"/>
      <c r="O57" s="21">
        <f>COUNTIFS('CLIENT LIST'!$H$2:$H$11,"F",'CLIENT LIST'!$I$2:$I$11,"&gt;=18",'CLIENT LIST'!$I$2:$I$11,"&lt;=24",'CLIENT LIST'!$N$2:$N$11,$A57)</f>
        <v>0</v>
      </c>
      <c r="P57" s="21">
        <f>COUNTIFS('CLIENT LIST'!$H$2:$H$11,"F",'CLIENT LIST'!$I$2:$I$11,"&gt;=25",'CLIENT LIST'!$I$2:$I$11,"&lt;=64",'CLIENT LIST'!$N$2:$N$11,$A57)</f>
        <v>0</v>
      </c>
      <c r="Q57" s="21">
        <f>COUNTIFS('CLIENT LIST'!$H$2:$H$11,"F",'CLIENT LIST'!$I$2:$I$11,"&gt;=65",'CLIENT LIST'!$N$2:$N$11,$A57)</f>
        <v>0</v>
      </c>
      <c r="R57" s="24">
        <f t="shared" si="13"/>
        <v>0</v>
      </c>
      <c r="S57" s="12"/>
      <c r="T57" s="22">
        <f t="shared" si="14"/>
        <v>0</v>
      </c>
    </row>
    <row r="58" spans="1:20" ht="18" thickBot="1" x14ac:dyDescent="0.3">
      <c r="A58" s="34">
        <v>32764</v>
      </c>
      <c r="B58" s="42"/>
      <c r="C58" s="42"/>
      <c r="D58" s="42"/>
      <c r="E58" s="42"/>
      <c r="F58" s="21">
        <f>COUNTIFS('CLIENT LIST'!$H$2:$H$11,"M",'CLIENT LIST'!$I$2:$I$11,"&gt;=18",'CLIENT LIST'!$I$2:$I$11,"&lt;=24",'CLIENT LIST'!$N$2:$N$11,$A58)</f>
        <v>0</v>
      </c>
      <c r="G58" s="21">
        <f>COUNTIFS('CLIENT LIST'!$H$2:$H$11,"M",'CLIENT LIST'!$I$2:$I$11,"&gt;=25",'CLIENT LIST'!$I$2:$I$11,"&lt;=64",'CLIENT LIST'!$N$2:$N$11,$A58)</f>
        <v>0</v>
      </c>
      <c r="H58" s="21">
        <f>COUNTIFS('CLIENT LIST'!$H$2:$H$11,"M",'CLIENT LIST'!$I$2:$I$11,"&gt;=65",'CLIENT LIST'!$N$2:$N$11,$A58)</f>
        <v>0</v>
      </c>
      <c r="I58" s="22">
        <f t="shared" si="15"/>
        <v>0</v>
      </c>
      <c r="J58" s="19"/>
      <c r="K58" s="42"/>
      <c r="L58" s="42"/>
      <c r="M58" s="42"/>
      <c r="N58" s="42"/>
      <c r="O58" s="21">
        <f>COUNTIFS('CLIENT LIST'!$H$2:$H$11,"F",'CLIENT LIST'!$I$2:$I$11,"&gt;=18",'CLIENT LIST'!$I$2:$I$11,"&lt;=24",'CLIENT LIST'!$N$2:$N$11,$A58)</f>
        <v>0</v>
      </c>
      <c r="P58" s="21">
        <f>COUNTIFS('CLIENT LIST'!$H$2:$H$11,"F",'CLIENT LIST'!$I$2:$I$11,"&gt;=25",'CLIENT LIST'!$I$2:$I$11,"&lt;=64",'CLIENT LIST'!$N$2:$N$11,$A58)</f>
        <v>0</v>
      </c>
      <c r="Q58" s="21">
        <f>COUNTIFS('CLIENT LIST'!$H$2:$H$11,"F",'CLIENT LIST'!$I$2:$I$11,"&gt;=65",'CLIENT LIST'!$N$2:$N$11,$A58)</f>
        <v>0</v>
      </c>
      <c r="R58" s="24">
        <f t="shared" si="13"/>
        <v>0</v>
      </c>
      <c r="S58" s="12"/>
      <c r="T58" s="22">
        <f t="shared" si="14"/>
        <v>0</v>
      </c>
    </row>
    <row r="59" spans="1:20" ht="18" thickBot="1" x14ac:dyDescent="0.3">
      <c r="A59" s="34">
        <v>32725</v>
      </c>
      <c r="B59" s="42"/>
      <c r="C59" s="42"/>
      <c r="D59" s="42"/>
      <c r="E59" s="42"/>
      <c r="F59" s="21">
        <f>COUNTIFS('CLIENT LIST'!$H$2:$H$11,"M",'CLIENT LIST'!$I$2:$I$11,"&gt;=18",'CLIENT LIST'!$I$2:$I$11,"&lt;=24",'CLIENT LIST'!$N$2:$N$11,$A59)</f>
        <v>0</v>
      </c>
      <c r="G59" s="21">
        <f>COUNTIFS('CLIENT LIST'!$H$2:$H$11,"M",'CLIENT LIST'!$I$2:$I$11,"&gt;=25",'CLIENT LIST'!$I$2:$I$11,"&lt;=64",'CLIENT LIST'!$N$2:$N$11,$A59)</f>
        <v>0</v>
      </c>
      <c r="H59" s="21">
        <f>COUNTIFS('CLIENT LIST'!$H$2:$H$11,"M",'CLIENT LIST'!$I$2:$I$11,"&gt;=65",'CLIENT LIST'!$N$2:$N$11,$A59)</f>
        <v>1</v>
      </c>
      <c r="I59" s="22">
        <f t="shared" si="15"/>
        <v>1</v>
      </c>
      <c r="J59" s="19"/>
      <c r="K59" s="42"/>
      <c r="L59" s="42"/>
      <c r="M59" s="42"/>
      <c r="N59" s="42"/>
      <c r="O59" s="21">
        <f>COUNTIFS('CLIENT LIST'!$H$2:$H$11,"F",'CLIENT LIST'!$I$2:$I$11,"&gt;=18",'CLIENT LIST'!$I$2:$I$11,"&lt;=24",'CLIENT LIST'!$N$2:$N$11,$A59)</f>
        <v>0</v>
      </c>
      <c r="P59" s="21">
        <f>COUNTIFS('CLIENT LIST'!$H$2:$H$11,"F",'CLIENT LIST'!$I$2:$I$11,"&gt;=25",'CLIENT LIST'!$I$2:$I$11,"&lt;=64",'CLIENT LIST'!$N$2:$N$11,$A59)</f>
        <v>0</v>
      </c>
      <c r="Q59" s="21">
        <f>COUNTIFS('CLIENT LIST'!$H$2:$H$11,"F",'CLIENT LIST'!$I$2:$I$11,"&gt;=65",'CLIENT LIST'!$N$2:$N$11,$A59)</f>
        <v>0</v>
      </c>
      <c r="R59" s="24">
        <f t="shared" si="13"/>
        <v>0</v>
      </c>
      <c r="S59" s="12"/>
      <c r="T59" s="22">
        <f t="shared" si="14"/>
        <v>1</v>
      </c>
    </row>
    <row r="60" spans="1:20" ht="18" thickBot="1" x14ac:dyDescent="0.3">
      <c r="A60" s="34">
        <v>32738</v>
      </c>
      <c r="B60" s="42"/>
      <c r="C60" s="42"/>
      <c r="D60" s="42"/>
      <c r="E60" s="42"/>
      <c r="F60" s="21">
        <f>COUNTIFS('CLIENT LIST'!$H$2:$H$11,"M",'CLIENT LIST'!$I$2:$I$11,"&gt;=18",'CLIENT LIST'!$I$2:$I$11,"&lt;=24",'CLIENT LIST'!$N$2:$N$11,$A60)</f>
        <v>0</v>
      </c>
      <c r="G60" s="21">
        <f>COUNTIFS('CLIENT LIST'!$H$2:$H$11,"M",'CLIENT LIST'!$I$2:$I$11,"&gt;=25",'CLIENT LIST'!$I$2:$I$11,"&lt;=64",'CLIENT LIST'!$N$2:$N$11,$A60)</f>
        <v>0</v>
      </c>
      <c r="H60" s="21">
        <f>COUNTIFS('CLIENT LIST'!$H$2:$H$11,"M",'CLIENT LIST'!$I$2:$I$11,"&gt;=65",'CLIENT LIST'!$N$2:$N$11,$A60)</f>
        <v>0</v>
      </c>
      <c r="I60" s="22">
        <f t="shared" si="15"/>
        <v>0</v>
      </c>
      <c r="J60" s="19"/>
      <c r="K60" s="42"/>
      <c r="L60" s="42"/>
      <c r="M60" s="42"/>
      <c r="N60" s="42"/>
      <c r="O60" s="21">
        <f>COUNTIFS('CLIENT LIST'!$H$2:$H$11,"F",'CLIENT LIST'!$I$2:$I$11,"&gt;=18",'CLIENT LIST'!$I$2:$I$11,"&lt;=24",'CLIENT LIST'!$N$2:$N$11,$A60)</f>
        <v>0</v>
      </c>
      <c r="P60" s="21">
        <f>COUNTIFS('CLIENT LIST'!$H$2:$H$11,"F",'CLIENT LIST'!$I$2:$I$11,"&gt;=25",'CLIENT LIST'!$I$2:$I$11,"&lt;=64",'CLIENT LIST'!$N$2:$N$11,$A60)</f>
        <v>0</v>
      </c>
      <c r="Q60" s="21">
        <f>COUNTIFS('CLIENT LIST'!$H$2:$H$11,"F",'CLIENT LIST'!$I$2:$I$11,"&gt;=65",'CLIENT LIST'!$N$2:$N$11,$A60)</f>
        <v>1</v>
      </c>
      <c r="R60" s="24">
        <f t="shared" si="13"/>
        <v>1</v>
      </c>
      <c r="S60" s="12"/>
      <c r="T60" s="22">
        <f t="shared" si="14"/>
        <v>1</v>
      </c>
    </row>
    <row r="61" spans="1:20" ht="18" thickBot="1" x14ac:dyDescent="0.3">
      <c r="A61" s="34">
        <v>32739</v>
      </c>
      <c r="B61" s="42"/>
      <c r="C61" s="42"/>
      <c r="D61" s="42"/>
      <c r="E61" s="42"/>
      <c r="F61" s="21">
        <f>COUNTIFS('CLIENT LIST'!$H$2:$H$11,"M",'CLIENT LIST'!$I$2:$I$11,"&gt;=18",'CLIENT LIST'!$I$2:$I$11,"&lt;=24",'CLIENT LIST'!$N$2:$N$11,$A61)</f>
        <v>0</v>
      </c>
      <c r="G61" s="21">
        <f>COUNTIFS('CLIENT LIST'!$H$2:$H$11,"M",'CLIENT LIST'!$I$2:$I$11,"&gt;=25",'CLIENT LIST'!$I$2:$I$11,"&lt;=64",'CLIENT LIST'!$N$2:$N$11,$A61)</f>
        <v>0</v>
      </c>
      <c r="H61" s="21">
        <f>COUNTIFS('CLIENT LIST'!$H$2:$H$11,"M",'CLIENT LIST'!$I$2:$I$11,"&gt;=65",'CLIENT LIST'!$N$2:$N$11,$A61)</f>
        <v>0</v>
      </c>
      <c r="I61" s="22">
        <f t="shared" si="15"/>
        <v>0</v>
      </c>
      <c r="J61" s="19"/>
      <c r="K61" s="42"/>
      <c r="L61" s="42"/>
      <c r="M61" s="42"/>
      <c r="N61" s="42"/>
      <c r="O61" s="21">
        <f>COUNTIFS('CLIENT LIST'!$H$2:$H$11,"F",'CLIENT LIST'!$I$2:$I$11,"&gt;=18",'CLIENT LIST'!$I$2:$I$11,"&lt;=24",'CLIENT LIST'!$N$2:$N$11,$A61)</f>
        <v>0</v>
      </c>
      <c r="P61" s="21">
        <f>COUNTIFS('CLIENT LIST'!$H$2:$H$11,"F",'CLIENT LIST'!$I$2:$I$11,"&gt;=25",'CLIENT LIST'!$I$2:$I$11,"&lt;=64",'CLIENT LIST'!$N$2:$N$11,$A61)</f>
        <v>0</v>
      </c>
      <c r="Q61" s="21">
        <f>COUNTIFS('CLIENT LIST'!$H$2:$H$11,"F",'CLIENT LIST'!$I$2:$I$11,"&gt;=65",'CLIENT LIST'!$N$2:$N$11,$A61)</f>
        <v>0</v>
      </c>
      <c r="R61" s="24">
        <f t="shared" si="13"/>
        <v>0</v>
      </c>
      <c r="S61" s="12"/>
      <c r="T61" s="22">
        <f t="shared" si="14"/>
        <v>0</v>
      </c>
    </row>
    <row r="62" spans="1:20" ht="18" thickBot="1" x14ac:dyDescent="0.3">
      <c r="A62" s="34">
        <v>32763</v>
      </c>
      <c r="B62" s="42"/>
      <c r="C62" s="42"/>
      <c r="D62" s="42"/>
      <c r="E62" s="42"/>
      <c r="F62" s="21">
        <f>COUNTIFS('CLIENT LIST'!$H$2:$H$11,"M",'CLIENT LIST'!$I$2:$I$11,"&gt;=18",'CLIENT LIST'!$I$2:$I$11,"&lt;=24",'CLIENT LIST'!$N$2:$N$11,$A62)</f>
        <v>0</v>
      </c>
      <c r="G62" s="21">
        <f>COUNTIFS('CLIENT LIST'!$H$2:$H$11,"M",'CLIENT LIST'!$I$2:$I$11,"&gt;=25",'CLIENT LIST'!$I$2:$I$11,"&lt;=64",'CLIENT LIST'!$N$2:$N$11,$A62)</f>
        <v>0</v>
      </c>
      <c r="H62" s="21">
        <f>COUNTIFS('CLIENT LIST'!$H$2:$H$11,"M",'CLIENT LIST'!$I$2:$I$11,"&gt;=65",'CLIENT LIST'!$N$2:$N$11,$A62)</f>
        <v>0</v>
      </c>
      <c r="I62" s="22">
        <f t="shared" si="15"/>
        <v>0</v>
      </c>
      <c r="J62" s="19"/>
      <c r="K62" s="42"/>
      <c r="L62" s="42"/>
      <c r="M62" s="42"/>
      <c r="N62" s="42"/>
      <c r="O62" s="21">
        <f>COUNTIFS('CLIENT LIST'!$H$2:$H$11,"F",'CLIENT LIST'!$I$2:$I$11,"&gt;=18",'CLIENT LIST'!$I$2:$I$11,"&lt;=24",'CLIENT LIST'!$N$2:$N$11,$A62)</f>
        <v>0</v>
      </c>
      <c r="P62" s="21">
        <f>COUNTIFS('CLIENT LIST'!$H$2:$H$11,"F",'CLIENT LIST'!$I$2:$I$11,"&gt;=25",'CLIENT LIST'!$I$2:$I$11,"&lt;=64",'CLIENT LIST'!$N$2:$N$11,$A62)</f>
        <v>0</v>
      </c>
      <c r="Q62" s="21">
        <f>COUNTIFS('CLIENT LIST'!$H$2:$H$11,"F",'CLIENT LIST'!$I$2:$I$11,"&gt;=65",'CLIENT LIST'!$N$2:$N$11,$A62)</f>
        <v>0</v>
      </c>
      <c r="R62" s="24">
        <f t="shared" si="13"/>
        <v>0</v>
      </c>
      <c r="S62" s="12"/>
      <c r="T62" s="22">
        <f t="shared" si="14"/>
        <v>0</v>
      </c>
    </row>
    <row r="63" spans="1:20" ht="18" thickBot="1" x14ac:dyDescent="0.3">
      <c r="A63" s="34">
        <v>32774</v>
      </c>
      <c r="B63" s="42"/>
      <c r="C63" s="42"/>
      <c r="D63" s="42"/>
      <c r="E63" s="42"/>
      <c r="F63" s="21">
        <f>COUNTIFS('CLIENT LIST'!$H$2:$H$11,"M",'CLIENT LIST'!$I$2:$I$11,"&gt;=18",'CLIENT LIST'!$I$2:$I$11,"&lt;=24",'CLIENT LIST'!$N$2:$N$11,$A63)</f>
        <v>0</v>
      </c>
      <c r="G63" s="21">
        <f>COUNTIFS('CLIENT LIST'!$H$2:$H$11,"M",'CLIENT LIST'!$I$2:$I$11,"&gt;=25",'CLIENT LIST'!$I$2:$I$11,"&lt;=64",'CLIENT LIST'!$N$2:$N$11,$A63)</f>
        <v>0</v>
      </c>
      <c r="H63" s="21">
        <f>COUNTIFS('CLIENT LIST'!$H$2:$H$11,"M",'CLIENT LIST'!$I$2:$I$11,"&gt;=65",'CLIENT LIST'!$N$2:$N$11,$A63)</f>
        <v>0</v>
      </c>
      <c r="I63" s="22">
        <f t="shared" si="15"/>
        <v>0</v>
      </c>
      <c r="J63" s="19"/>
      <c r="K63" s="42"/>
      <c r="L63" s="42"/>
      <c r="M63" s="42"/>
      <c r="N63" s="42"/>
      <c r="O63" s="21">
        <f>COUNTIFS('CLIENT LIST'!$H$2:$H$11,"F",'CLIENT LIST'!$I$2:$I$11,"&gt;=18",'CLIENT LIST'!$I$2:$I$11,"&lt;=24",'CLIENT LIST'!$N$2:$N$11,$A63)</f>
        <v>0</v>
      </c>
      <c r="P63" s="21">
        <f>COUNTIFS('CLIENT LIST'!$H$2:$H$11,"F",'CLIENT LIST'!$I$2:$I$11,"&gt;=25",'CLIENT LIST'!$I$2:$I$11,"&lt;=64",'CLIENT LIST'!$N$2:$N$11,$A63)</f>
        <v>0</v>
      </c>
      <c r="Q63" s="21">
        <f>COUNTIFS('CLIENT LIST'!$H$2:$H$11,"F",'CLIENT LIST'!$I$2:$I$11,"&gt;=65",'CLIENT LIST'!$N$2:$N$11,$A63)</f>
        <v>0</v>
      </c>
      <c r="R63" s="24">
        <f t="shared" si="13"/>
        <v>0</v>
      </c>
      <c r="S63" s="12"/>
      <c r="T63" s="22">
        <f t="shared" si="14"/>
        <v>0</v>
      </c>
    </row>
    <row r="64" spans="1:20" ht="18" thickBot="1" x14ac:dyDescent="0.3">
      <c r="A64" s="34">
        <v>32744</v>
      </c>
      <c r="B64" s="42"/>
      <c r="C64" s="42"/>
      <c r="D64" s="42"/>
      <c r="E64" s="42"/>
      <c r="F64" s="21">
        <f>COUNTIFS('CLIENT LIST'!$H$2:$H$11,"M",'CLIENT LIST'!$I$2:$I$11,"&gt;=18",'CLIENT LIST'!$I$2:$I$11,"&lt;=24",'CLIENT LIST'!$N$2:$N$11,$A64)</f>
        <v>0</v>
      </c>
      <c r="G64" s="21">
        <f>COUNTIFS('CLIENT LIST'!$H$2:$H$11,"M",'CLIENT LIST'!$I$2:$I$11,"&gt;=25",'CLIENT LIST'!$I$2:$I$11,"&lt;=64",'CLIENT LIST'!$N$2:$N$11,$A64)</f>
        <v>0</v>
      </c>
      <c r="H64" s="21">
        <f>COUNTIFS('CLIENT LIST'!$H$2:$H$11,"M",'CLIENT LIST'!$I$2:$I$11,"&gt;=65",'CLIENT LIST'!$N$2:$N$11,$A64)</f>
        <v>0</v>
      </c>
      <c r="I64" s="22">
        <f t="shared" si="15"/>
        <v>0</v>
      </c>
      <c r="J64" s="19"/>
      <c r="K64" s="42"/>
      <c r="L64" s="42"/>
      <c r="M64" s="42"/>
      <c r="N64" s="42"/>
      <c r="O64" s="21">
        <f>COUNTIFS('CLIENT LIST'!$H$2:$H$11,"F",'CLIENT LIST'!$I$2:$I$11,"&gt;=18",'CLIENT LIST'!$I$2:$I$11,"&lt;=24",'CLIENT LIST'!$N$2:$N$11,$A64)</f>
        <v>0</v>
      </c>
      <c r="P64" s="21">
        <f>COUNTIFS('CLIENT LIST'!$H$2:$H$11,"F",'CLIENT LIST'!$I$2:$I$11,"&gt;=25",'CLIENT LIST'!$I$2:$I$11,"&lt;=64",'CLIENT LIST'!$N$2:$N$11,$A64)</f>
        <v>0</v>
      </c>
      <c r="Q64" s="21">
        <f>COUNTIFS('CLIENT LIST'!$H$2:$H$11,"F",'CLIENT LIST'!$I$2:$I$11,"&gt;=65",'CLIENT LIST'!$N$2:$N$11,$A64)</f>
        <v>0</v>
      </c>
      <c r="R64" s="24">
        <f t="shared" si="13"/>
        <v>0</v>
      </c>
      <c r="S64" s="12"/>
      <c r="T64" s="22">
        <f t="shared" si="14"/>
        <v>0</v>
      </c>
    </row>
    <row r="65" spans="1:20" ht="18" thickBot="1" x14ac:dyDescent="0.3">
      <c r="A65" s="34">
        <v>32754</v>
      </c>
      <c r="B65" s="42"/>
      <c r="C65" s="42"/>
      <c r="D65" s="42"/>
      <c r="E65" s="42"/>
      <c r="F65" s="21">
        <f>COUNTIFS('CLIENT LIST'!$H$2:$H$11,"M",'CLIENT LIST'!$I$2:$I$11,"&gt;=18",'CLIENT LIST'!$I$2:$I$11,"&lt;=24",'CLIENT LIST'!$N$2:$N$11,$A65)</f>
        <v>0</v>
      </c>
      <c r="G65" s="21">
        <f>COUNTIFS('CLIENT LIST'!$H$2:$H$11,"M",'CLIENT LIST'!$I$2:$I$11,"&gt;=25",'CLIENT LIST'!$I$2:$I$11,"&lt;=64",'CLIENT LIST'!$N$2:$N$11,$A65)</f>
        <v>0</v>
      </c>
      <c r="H65" s="21">
        <f>COUNTIFS('CLIENT LIST'!$H$2:$H$11,"M",'CLIENT LIST'!$I$2:$I$11,"&gt;=65",'CLIENT LIST'!$N$2:$N$11,$A65)</f>
        <v>0</v>
      </c>
      <c r="I65" s="22">
        <f t="shared" si="15"/>
        <v>0</v>
      </c>
      <c r="J65" s="19"/>
      <c r="K65" s="42"/>
      <c r="L65" s="42"/>
      <c r="M65" s="42"/>
      <c r="N65" s="42"/>
      <c r="O65" s="21">
        <f>COUNTIFS('CLIENT LIST'!$H$2:$H$11,"F",'CLIENT LIST'!$I$2:$I$11,"&gt;=18",'CLIENT LIST'!$I$2:$I$11,"&lt;=24",'CLIENT LIST'!$N$2:$N$11,$A65)</f>
        <v>0</v>
      </c>
      <c r="P65" s="21">
        <f>COUNTIFS('CLIENT LIST'!$H$2:$H$11,"F",'CLIENT LIST'!$I$2:$I$11,"&gt;=25",'CLIENT LIST'!$I$2:$I$11,"&lt;=64",'CLIENT LIST'!$N$2:$N$11,$A65)</f>
        <v>0</v>
      </c>
      <c r="Q65" s="21">
        <f>COUNTIFS('CLIENT LIST'!$H$2:$H$11,"F",'CLIENT LIST'!$I$2:$I$11,"&gt;=65",'CLIENT LIST'!$N$2:$N$11,$A65)</f>
        <v>0</v>
      </c>
      <c r="R65" s="24">
        <f t="shared" si="13"/>
        <v>0</v>
      </c>
      <c r="S65" s="12"/>
      <c r="T65" s="22">
        <f t="shared" si="14"/>
        <v>0</v>
      </c>
    </row>
    <row r="66" spans="1:20" ht="18" thickBot="1" x14ac:dyDescent="0.3">
      <c r="A66" s="27" t="s">
        <v>163</v>
      </c>
      <c r="B66" s="42"/>
      <c r="C66" s="42"/>
      <c r="D66" s="42"/>
      <c r="E66" s="42"/>
      <c r="F66" s="22">
        <f t="shared" ref="F66:H66" si="16">SUM(F46:F65)</f>
        <v>0</v>
      </c>
      <c r="G66" s="22">
        <f t="shared" si="16"/>
        <v>0</v>
      </c>
      <c r="H66" s="22">
        <f t="shared" si="16"/>
        <v>3</v>
      </c>
      <c r="I66" s="35">
        <f t="shared" si="15"/>
        <v>3</v>
      </c>
      <c r="J66" s="30"/>
      <c r="K66" s="42"/>
      <c r="L66" s="42"/>
      <c r="M66" s="42"/>
      <c r="N66" s="42"/>
      <c r="O66" s="22">
        <f t="shared" ref="O66:Q66" si="17">SUM(O46:O65)</f>
        <v>0</v>
      </c>
      <c r="P66" s="22">
        <f t="shared" si="17"/>
        <v>0</v>
      </c>
      <c r="Q66" s="22">
        <f t="shared" si="17"/>
        <v>1</v>
      </c>
      <c r="R66" s="22">
        <f>SUM(K66:Q66)</f>
        <v>1</v>
      </c>
      <c r="S66" s="28"/>
      <c r="T66" s="22">
        <f>R66+I66</f>
        <v>4</v>
      </c>
    </row>
    <row r="67" spans="1:20" ht="18" thickBot="1" x14ac:dyDescent="0.3">
      <c r="G67" s="460" t="s">
        <v>174</v>
      </c>
      <c r="H67" s="461"/>
      <c r="I67" s="24">
        <f>$E$7-I66</f>
        <v>0</v>
      </c>
      <c r="J67" s="9"/>
      <c r="P67" s="460" t="s">
        <v>174</v>
      </c>
      <c r="Q67" s="461"/>
      <c r="R67" s="24">
        <f>$N$7-R66</f>
        <v>0</v>
      </c>
      <c r="S67" s="9"/>
    </row>
    <row r="68" spans="1:20" x14ac:dyDescent="0.2">
      <c r="A68" s="3"/>
    </row>
  </sheetData>
  <mergeCells count="27">
    <mergeCell ref="B9:H9"/>
    <mergeCell ref="K9:Q9"/>
    <mergeCell ref="A3:C3"/>
    <mergeCell ref="B7:D7"/>
    <mergeCell ref="K7:M7"/>
    <mergeCell ref="B8:H8"/>
    <mergeCell ref="K8:Q8"/>
    <mergeCell ref="G20:H20"/>
    <mergeCell ref="P20:Q20"/>
    <mergeCell ref="B21:H21"/>
    <mergeCell ref="K21:Q21"/>
    <mergeCell ref="B22:H22"/>
    <mergeCell ref="K22:Q22"/>
    <mergeCell ref="B30:H30"/>
    <mergeCell ref="K30:Q30"/>
    <mergeCell ref="B31:H31"/>
    <mergeCell ref="K31:Q31"/>
    <mergeCell ref="G29:H29"/>
    <mergeCell ref="P29:Q29"/>
    <mergeCell ref="G67:H67"/>
    <mergeCell ref="P67:Q67"/>
    <mergeCell ref="G42:H42"/>
    <mergeCell ref="P42:Q42"/>
    <mergeCell ref="B43:H43"/>
    <mergeCell ref="K43:Q43"/>
    <mergeCell ref="B44:H44"/>
    <mergeCell ref="K44:Q4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62:W232"/>
  <sheetViews>
    <sheetView topLeftCell="A157" zoomScale="70" zoomScaleNormal="70" workbookViewId="0">
      <selection activeCell="S23" sqref="S23"/>
    </sheetView>
  </sheetViews>
  <sheetFormatPr baseColWidth="10" defaultColWidth="9.1640625" defaultRowHeight="15" x14ac:dyDescent="0.15"/>
  <cols>
    <col min="1" max="16384" width="9.1640625" style="54"/>
  </cols>
  <sheetData>
    <row r="62" spans="1:1" x14ac:dyDescent="0.15">
      <c r="A62" s="53"/>
    </row>
    <row r="63" spans="1:1" x14ac:dyDescent="0.15">
      <c r="A63" s="53"/>
    </row>
    <row r="64" spans="1:1" x14ac:dyDescent="0.15">
      <c r="A64" s="53"/>
    </row>
    <row r="65" spans="1:1" x14ac:dyDescent="0.15">
      <c r="A65" s="53"/>
    </row>
    <row r="66" spans="1:1" x14ac:dyDescent="0.15">
      <c r="A66" s="53"/>
    </row>
    <row r="67" spans="1:1" x14ac:dyDescent="0.15">
      <c r="A67" s="53"/>
    </row>
    <row r="68" spans="1:1" x14ac:dyDescent="0.15">
      <c r="A68" s="53"/>
    </row>
    <row r="69" spans="1:1" x14ac:dyDescent="0.15">
      <c r="A69" s="53"/>
    </row>
    <row r="70" spans="1:1" x14ac:dyDescent="0.15">
      <c r="A70" s="53"/>
    </row>
    <row r="71" spans="1:1" x14ac:dyDescent="0.15">
      <c r="A71" s="53"/>
    </row>
    <row r="72" spans="1:1" x14ac:dyDescent="0.15">
      <c r="A72" s="53"/>
    </row>
    <row r="73" spans="1:1" x14ac:dyDescent="0.15">
      <c r="A73" s="53"/>
    </row>
    <row r="74" spans="1:1" x14ac:dyDescent="0.15">
      <c r="A74" s="53"/>
    </row>
    <row r="75" spans="1:1" x14ac:dyDescent="0.15">
      <c r="A75" s="53"/>
    </row>
    <row r="76" spans="1:1" x14ac:dyDescent="0.15">
      <c r="A76" s="53"/>
    </row>
    <row r="77" spans="1:1" x14ac:dyDescent="0.15">
      <c r="A77" s="53"/>
    </row>
    <row r="78" spans="1:1" x14ac:dyDescent="0.15">
      <c r="A78" s="53"/>
    </row>
    <row r="79" spans="1:1" x14ac:dyDescent="0.15">
      <c r="A79" s="53"/>
    </row>
    <row r="80" spans="1:1" x14ac:dyDescent="0.15">
      <c r="A80" s="53"/>
    </row>
    <row r="81" spans="1:1" x14ac:dyDescent="0.15">
      <c r="A81" s="53"/>
    </row>
    <row r="221" spans="23:23" x14ac:dyDescent="0.15">
      <c r="W221" s="238"/>
    </row>
    <row r="223" spans="23:23" x14ac:dyDescent="0.15">
      <c r="W223" s="238"/>
    </row>
    <row r="230" spans="22:22" x14ac:dyDescent="0.15">
      <c r="V230" s="238"/>
    </row>
    <row r="232" spans="22:22" x14ac:dyDescent="0.15">
      <c r="V232" s="238"/>
    </row>
  </sheetData>
  <pageMargins left="0.7" right="1.27" top="0.75" bottom="0.75" header="0.31" footer="0.3"/>
  <pageSetup scale="10" orientation="landscape" horizontalDpi="4294967294" verticalDpi="0" r:id="rId1"/>
  <rowBreaks count="14" manualBreakCount="14">
    <brk id="23" max="22" man="1"/>
    <brk id="40" max="22" man="1"/>
    <brk id="57" max="22" man="1"/>
    <brk id="74" max="22" man="1"/>
    <brk id="91" max="22" man="1"/>
    <brk id="108" max="22" man="1"/>
    <brk id="126" max="22" man="1"/>
    <brk id="144" max="22" man="1"/>
    <brk id="162" max="22" man="1"/>
    <brk id="180" max="22" man="1"/>
    <brk id="198" max="22" man="1"/>
    <brk id="225" max="22" man="1"/>
    <brk id="245" max="22" man="1"/>
    <brk id="263" max="22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"/>
  <dimension ref="A1:O29"/>
  <sheetViews>
    <sheetView zoomScale="80" zoomScaleNormal="80" workbookViewId="0">
      <selection activeCell="G22" sqref="G22"/>
    </sheetView>
  </sheetViews>
  <sheetFormatPr baseColWidth="10" defaultColWidth="8.83203125" defaultRowHeight="15" x14ac:dyDescent="0.2"/>
  <cols>
    <col min="1" max="1" width="30.83203125" customWidth="1"/>
    <col min="2" max="3" width="3" customWidth="1"/>
    <col min="4" max="4" width="24.5" customWidth="1"/>
    <col min="5" max="5" width="13" bestFit="1" customWidth="1"/>
    <col min="6" max="6" width="12.5" customWidth="1"/>
    <col min="7" max="7" width="13.5" customWidth="1"/>
    <col min="8" max="8" width="48.5" customWidth="1"/>
    <col min="9" max="9" width="2.33203125" customWidth="1"/>
    <col min="10" max="10" width="22.83203125" bestFit="1" customWidth="1"/>
    <col min="11" max="11" width="9.1640625" bestFit="1" customWidth="1"/>
    <col min="12" max="12" width="2.33203125" customWidth="1"/>
    <col min="13" max="13" width="7.83203125" bestFit="1" customWidth="1"/>
  </cols>
  <sheetData>
    <row r="1" spans="1:15" s="48" customFormat="1" ht="17" thickBot="1" x14ac:dyDescent="0.25">
      <c r="A1"/>
      <c r="B1"/>
      <c r="C1"/>
      <c r="D1" s="239"/>
      <c r="E1" s="66" t="s">
        <v>298</v>
      </c>
      <c r="F1" s="66" t="s">
        <v>299</v>
      </c>
      <c r="G1" s="66" t="s">
        <v>174</v>
      </c>
      <c r="H1"/>
      <c r="I1"/>
      <c r="J1"/>
      <c r="K1" s="63"/>
      <c r="L1"/>
      <c r="M1"/>
      <c r="N1"/>
      <c r="O1"/>
    </row>
    <row r="2" spans="1:15" ht="16" x14ac:dyDescent="0.2">
      <c r="C2">
        <v>1</v>
      </c>
      <c r="D2" s="240">
        <v>44470</v>
      </c>
      <c r="E2" s="241">
        <v>1</v>
      </c>
      <c r="F2" s="241">
        <v>1</v>
      </c>
      <c r="G2" s="241">
        <f>E2-F2</f>
        <v>0</v>
      </c>
    </row>
    <row r="3" spans="1:15" ht="16" x14ac:dyDescent="0.2">
      <c r="C3">
        <v>2</v>
      </c>
      <c r="D3" s="240">
        <v>44501</v>
      </c>
      <c r="E3" s="242">
        <v>2</v>
      </c>
      <c r="F3" s="242">
        <v>2</v>
      </c>
      <c r="G3" s="243">
        <f t="shared" ref="G3:G13" si="0">E3-F3</f>
        <v>0</v>
      </c>
    </row>
    <row r="4" spans="1:15" ht="16" x14ac:dyDescent="0.2">
      <c r="C4">
        <v>3</v>
      </c>
      <c r="D4" s="240">
        <v>44531</v>
      </c>
      <c r="E4" s="242">
        <v>3</v>
      </c>
      <c r="F4" s="242">
        <v>3</v>
      </c>
      <c r="G4" s="243">
        <f t="shared" si="0"/>
        <v>0</v>
      </c>
    </row>
    <row r="5" spans="1:15" ht="16" x14ac:dyDescent="0.2">
      <c r="C5">
        <v>4</v>
      </c>
      <c r="D5" s="240">
        <v>44562</v>
      </c>
      <c r="E5" s="242">
        <v>4</v>
      </c>
      <c r="F5" s="242">
        <v>4</v>
      </c>
      <c r="G5" s="243">
        <f t="shared" si="0"/>
        <v>0</v>
      </c>
    </row>
    <row r="6" spans="1:15" ht="16" x14ac:dyDescent="0.2">
      <c r="B6" s="240"/>
      <c r="C6">
        <v>5</v>
      </c>
      <c r="D6" s="240">
        <v>44593</v>
      </c>
      <c r="E6" s="242">
        <v>5</v>
      </c>
      <c r="F6" s="244">
        <v>5</v>
      </c>
      <c r="G6" s="243">
        <f t="shared" si="0"/>
        <v>0</v>
      </c>
    </row>
    <row r="7" spans="1:15" ht="16" x14ac:dyDescent="0.2">
      <c r="C7">
        <v>6</v>
      </c>
      <c r="D7" s="240">
        <v>44621</v>
      </c>
      <c r="E7" s="243">
        <v>6</v>
      </c>
      <c r="F7" s="242">
        <v>6</v>
      </c>
      <c r="G7" s="243">
        <f t="shared" si="0"/>
        <v>0</v>
      </c>
    </row>
    <row r="8" spans="1:15" ht="16" x14ac:dyDescent="0.2">
      <c r="C8">
        <v>7</v>
      </c>
      <c r="D8" s="240">
        <v>44652</v>
      </c>
      <c r="E8" s="242">
        <v>7</v>
      </c>
      <c r="F8" s="242">
        <v>7</v>
      </c>
      <c r="G8" s="243">
        <f t="shared" si="0"/>
        <v>0</v>
      </c>
    </row>
    <row r="9" spans="1:15" ht="16" x14ac:dyDescent="0.2">
      <c r="C9">
        <v>8</v>
      </c>
      <c r="D9" s="240">
        <v>44682</v>
      </c>
      <c r="E9" s="242">
        <v>8</v>
      </c>
      <c r="F9" s="242">
        <v>8</v>
      </c>
      <c r="G9" s="243">
        <f t="shared" si="0"/>
        <v>0</v>
      </c>
    </row>
    <row r="10" spans="1:15" ht="16" x14ac:dyDescent="0.2">
      <c r="C10">
        <v>9</v>
      </c>
      <c r="D10" s="240">
        <v>44713</v>
      </c>
      <c r="E10" s="242">
        <v>9</v>
      </c>
      <c r="F10" s="242">
        <v>9</v>
      </c>
      <c r="G10" s="243">
        <f t="shared" si="0"/>
        <v>0</v>
      </c>
    </row>
    <row r="11" spans="1:15" ht="16" x14ac:dyDescent="0.2">
      <c r="C11">
        <v>10</v>
      </c>
      <c r="D11" s="240">
        <v>44743</v>
      </c>
      <c r="E11" s="242">
        <v>10</v>
      </c>
      <c r="F11" s="242">
        <v>10</v>
      </c>
      <c r="G11" s="243">
        <f t="shared" si="0"/>
        <v>0</v>
      </c>
    </row>
    <row r="12" spans="1:15" ht="16" x14ac:dyDescent="0.2">
      <c r="C12">
        <v>11</v>
      </c>
      <c r="D12" s="240">
        <v>44774</v>
      </c>
      <c r="E12" s="242">
        <v>11</v>
      </c>
      <c r="F12" s="242">
        <v>11</v>
      </c>
      <c r="G12" s="243">
        <f t="shared" si="0"/>
        <v>0</v>
      </c>
    </row>
    <row r="13" spans="1:15" ht="17" thickBot="1" x14ac:dyDescent="0.25">
      <c r="C13">
        <v>12</v>
      </c>
      <c r="D13" s="240">
        <v>44805</v>
      </c>
      <c r="E13" s="245">
        <v>12</v>
      </c>
      <c r="F13" s="245">
        <v>12</v>
      </c>
      <c r="G13" s="246">
        <f t="shared" si="0"/>
        <v>0</v>
      </c>
    </row>
    <row r="14" spans="1:15" ht="17" thickBot="1" x14ac:dyDescent="0.25">
      <c r="D14" s="75" t="s">
        <v>152</v>
      </c>
      <c r="E14" s="247">
        <f>SUM(E2:E13)</f>
        <v>78</v>
      </c>
      <c r="F14" s="247">
        <f>SUM(F2:F13)</f>
        <v>78</v>
      </c>
      <c r="G14" s="248">
        <f>SUM(G2:G13)</f>
        <v>0</v>
      </c>
    </row>
    <row r="15" spans="1:15" ht="17" thickBot="1" x14ac:dyDescent="0.25">
      <c r="B15" s="75"/>
      <c r="C15" s="75"/>
      <c r="D15" s="74" t="s">
        <v>300</v>
      </c>
      <c r="E15" s="248">
        <f>AVERAGEIF(E2:E13,"&gt;=0")</f>
        <v>6.5</v>
      </c>
      <c r="F15" s="248"/>
      <c r="G15" s="472"/>
    </row>
    <row r="16" spans="1:15" ht="15" customHeight="1" thickBot="1" x14ac:dyDescent="0.25">
      <c r="B16" s="75"/>
      <c r="C16" s="75"/>
      <c r="D16" s="75" t="s">
        <v>301</v>
      </c>
      <c r="E16" s="248">
        <f>AVERAGEIF(E8:E13,"&gt;=0")</f>
        <v>9.5</v>
      </c>
      <c r="F16" s="248"/>
      <c r="G16" s="473"/>
    </row>
    <row r="17" spans="1:15" ht="17" thickBot="1" x14ac:dyDescent="0.25">
      <c r="A17" s="75" t="s">
        <v>302</v>
      </c>
      <c r="B17" s="75"/>
      <c r="C17" s="75"/>
      <c r="D17" s="76"/>
      <c r="E17" s="249">
        <f>E14/E26</f>
        <v>0.97499999999999998</v>
      </c>
      <c r="F17" s="249">
        <f>F14/E26</f>
        <v>0.97499999999999998</v>
      </c>
      <c r="G17" s="473"/>
    </row>
    <row r="18" spans="1:15" ht="16" thickBot="1" x14ac:dyDescent="0.25"/>
    <row r="19" spans="1:15" ht="17" thickBot="1" x14ac:dyDescent="0.25">
      <c r="D19" s="93" t="s">
        <v>303</v>
      </c>
      <c r="E19" s="250">
        <f>E26-E14</f>
        <v>2</v>
      </c>
    </row>
    <row r="20" spans="1:15" ht="17" thickBot="1" x14ac:dyDescent="0.25">
      <c r="D20" s="93" t="s">
        <v>304</v>
      </c>
      <c r="E20" s="250" t="e">
        <f>E19/(12-COUNTA(E2:E13))</f>
        <v>#DIV/0!</v>
      </c>
    </row>
    <row r="21" spans="1:15" ht="17" thickBot="1" x14ac:dyDescent="0.25">
      <c r="D21" s="93" t="s">
        <v>305</v>
      </c>
      <c r="E21" s="250">
        <f>SUM(F2:F13)</f>
        <v>78</v>
      </c>
    </row>
    <row r="22" spans="1:15" ht="17" thickBot="1" x14ac:dyDescent="0.25">
      <c r="D22" s="93" t="s">
        <v>306</v>
      </c>
      <c r="E22" s="250">
        <f>COUNTA(E2:E13)*(E26/12)</f>
        <v>80</v>
      </c>
    </row>
    <row r="23" spans="1:15" ht="17" thickBot="1" x14ac:dyDescent="0.25">
      <c r="D23" s="93" t="s">
        <v>307</v>
      </c>
      <c r="E23" s="251">
        <f>E15/(E26/12)</f>
        <v>0.97499999999999998</v>
      </c>
      <c r="N23" s="47"/>
      <c r="O23" s="47"/>
    </row>
    <row r="24" spans="1:15" s="47" customFormat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 spans="1:15" ht="16" thickBot="1" x14ac:dyDescent="0.25">
      <c r="E25" s="81"/>
    </row>
    <row r="26" spans="1:15" ht="17" thickBot="1" x14ac:dyDescent="0.25">
      <c r="D26" s="93" t="s">
        <v>308</v>
      </c>
      <c r="E26" s="94">
        <v>80</v>
      </c>
    </row>
    <row r="27" spans="1:15" ht="33" thickBot="1" x14ac:dyDescent="0.25">
      <c r="D27" s="96" t="s">
        <v>309</v>
      </c>
      <c r="E27" s="94">
        <f>E26/12</f>
        <v>6.666666666666667</v>
      </c>
    </row>
    <row r="28" spans="1:15" ht="17" thickBot="1" x14ac:dyDescent="0.25">
      <c r="D28" s="96" t="s">
        <v>310</v>
      </c>
      <c r="E28" s="94">
        <f>E14/(12-COUNTBLANK(E2:E13))</f>
        <v>6.5</v>
      </c>
    </row>
    <row r="29" spans="1:15" ht="16" thickBot="1" x14ac:dyDescent="0.25">
      <c r="D29" s="95" t="s">
        <v>311</v>
      </c>
      <c r="E29" s="97">
        <f>E28/E27</f>
        <v>0.97499999999999998</v>
      </c>
    </row>
  </sheetData>
  <mergeCells count="1">
    <mergeCell ref="G15:G17"/>
  </mergeCells>
  <conditionalFormatting sqref="E19">
    <cfRule type="cellIs" dxfId="1" priority="1" operator="lessThan">
      <formula>0</formula>
    </cfRule>
  </conditionalFormatting>
  <pageMargins left="0.7" right="0.7" top="0.75" bottom="0.75" header="0.1" footer="0.3"/>
  <pageSetup orientation="portrait" horizontalDpi="4294967294" r:id="rId1"/>
  <headerFooter>
    <oddHeader>&amp;L&amp;"Arial,Bold"&amp;8 2:15 PM&amp;"Arial,Bold"&amp;8 07/21/17&amp;"Arial,Bold"&amp;8 Accrual Basis&amp;C&amp;"Arial,Bold"&amp;12 HISPANIC HEALTH INITIATIVES, INC.&amp;"Arial,Bold"&amp;14 Transaction Detail By Account&amp;"Arial,Bold"&amp;10 January 1 through July 21, 2017</oddHeader>
    <oddFooter>&amp;R&amp;"Arial,Bold"&amp;8 Page &amp;P of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01"/>
  <sheetViews>
    <sheetView workbookViewId="0">
      <selection activeCell="B283" sqref="B283"/>
    </sheetView>
  </sheetViews>
  <sheetFormatPr baseColWidth="10" defaultColWidth="9.1640625" defaultRowHeight="15" x14ac:dyDescent="0.15"/>
  <cols>
    <col min="1" max="1" width="5.5" style="54" customWidth="1"/>
    <col min="2" max="2" width="17.83203125" style="55" customWidth="1"/>
    <col min="3" max="3" width="20.5" style="55" bestFit="1" customWidth="1"/>
    <col min="4" max="4" width="15.83203125" style="55" bestFit="1" customWidth="1"/>
    <col min="5" max="5" width="11" style="55" customWidth="1"/>
    <col min="6" max="6" width="15.6640625" style="55" bestFit="1" customWidth="1"/>
    <col min="7" max="7" width="17.6640625" style="55" customWidth="1"/>
    <col min="8" max="16384" width="9.1640625" style="54"/>
  </cols>
  <sheetData>
    <row r="1" spans="1:10" ht="21" thickBot="1" x14ac:dyDescent="0.25">
      <c r="A1" s="252"/>
      <c r="B1" s="69" t="s">
        <v>33</v>
      </c>
      <c r="C1" s="70" t="s">
        <v>312</v>
      </c>
      <c r="D1" s="68" t="s">
        <v>313</v>
      </c>
      <c r="E1" s="68" t="s">
        <v>314</v>
      </c>
      <c r="F1" s="68" t="s">
        <v>315</v>
      </c>
      <c r="G1" s="71" t="s">
        <v>316</v>
      </c>
      <c r="H1" s="253"/>
      <c r="I1" s="474" t="s">
        <v>317</v>
      </c>
      <c r="J1" s="475"/>
    </row>
    <row r="2" spans="1:10" ht="17" thickBot="1" x14ac:dyDescent="0.25">
      <c r="A2" s="254">
        <v>1</v>
      </c>
      <c r="B2" s="255" t="str">
        <f t="array" ref="B2">IFERROR(INDEX('CLIENT LIST'!E$2:E$11,SMALL(IF('CLIENT LIST'!L$2:L$11="Uninsured",ROW('CLIENT LIST'!L$2:L$11)-(ROW('CLIENT LIST'!L$2)-1)),ROWS($1:1))),"")</f>
        <v>MM1106100128</v>
      </c>
      <c r="C2" s="256" t="str">
        <f t="array" ref="C2">IFERROR(INDEX('CLIENT LIST'!G$2:G$11,SMALL(IF('CLIENT LIST'!L$2:L$11="Uninsured",ROW('CLIENT LIST'!L$2:L$11)-(ROW('CLIENT LIST'!L$2)-1)),ROWS($1:1))),"")</f>
        <v>Mouse</v>
      </c>
      <c r="D2" s="256" t="str">
        <f t="array" ref="D2">IFERROR(INDEX('CLIENT LIST'!F$2:F$11,SMALL(IF('CLIENT LIST'!L$2:L$11="Uninsured",ROW('CLIENT LIST'!L$2:L$11)-(ROW('CLIENT LIST'!L$2)-1)),ROWS($1:1))),"")</f>
        <v>Mickey</v>
      </c>
      <c r="E2" s="256" t="str">
        <f t="array" ref="E2">IFERROR(INDEX('CLIENT LIST'!H$2:H$11,SMALL(IF('CLIENT LIST'!L$2:L$11="Uninsured",ROW('CLIENT LIST'!L$2:L$11)-(ROW('CLIENT LIST'!L$2)-1)),ROWS($1:1))),"")</f>
        <v>M</v>
      </c>
      <c r="F2" s="256" t="str">
        <f t="array" ref="F2">IFERROR(INDEX('CLIENT LIST'!L$2:L$11,SMALL(IF('CLIENT LIST'!L$2:L$11="Uninsured",ROW('CLIENT LIST'!L$2:L$11)-(ROW('CLIENT LIST'!L$2)-1)),ROWS($1:1))),"")</f>
        <v>UNINSURED</v>
      </c>
      <c r="G2" s="257">
        <f t="array" ref="G2">IFERROR(INDEX('CLIENT LIST'!M$2:M$11,SMALL(IF('CLIENT LIST'!L$2:L$11="Uninsured",ROW('CLIENT LIST'!L$2:L$11)-(ROW('CLIENT LIST'!L$2)-1)),ROWS($1:1))),"")</f>
        <v>4079295277</v>
      </c>
      <c r="H2" s="239"/>
      <c r="I2" s="67" t="s">
        <v>299</v>
      </c>
      <c r="J2" s="67" t="s">
        <v>318</v>
      </c>
    </row>
    <row r="3" spans="1:10" ht="16" thickBot="1" x14ac:dyDescent="0.2">
      <c r="A3" s="258">
        <v>2</v>
      </c>
      <c r="B3" s="259" t="str">
        <f t="array" ref="B3">IFERROR(INDEX('CLIENT LIST'!E$2:E$11,SMALL(IF('CLIENT LIST'!L$2:L$11="Uninsured",ROW('CLIENT LIST'!L$2:L$11)-(ROW('CLIENT LIST'!L$2)-1)),ROWS($1:2))),"")</f>
        <v/>
      </c>
      <c r="C3" s="260" t="str">
        <f t="array" ref="C3">IFERROR(INDEX('CLIENT LIST'!G$2:G$11,SMALL(IF('CLIENT LIST'!L$2:L$11="Uninsured",ROW('CLIENT LIST'!L$2:L$11)-(ROW('CLIENT LIST'!L$2)-1)),ROWS($1:2))),"")</f>
        <v/>
      </c>
      <c r="D3" s="260" t="str">
        <f t="array" ref="D3">IFERROR(INDEX('CLIENT LIST'!F$2:F$11,SMALL(IF('CLIENT LIST'!L$2:L$11="Uninsured",ROW('CLIENT LIST'!L$2:L$11)-(ROW('CLIENT LIST'!L$2)-1)),ROWS($1:2))),"")</f>
        <v/>
      </c>
      <c r="E3" s="260" t="str">
        <f t="array" ref="E3">IFERROR(INDEX('CLIENT LIST'!H$2:H$11,SMALL(IF('CLIENT LIST'!L$2:L$11="Uninsured",ROW('CLIENT LIST'!L$2:L$11)-(ROW('CLIENT LIST'!L$2)-1)),ROWS($1:2))),"")</f>
        <v/>
      </c>
      <c r="F3" s="260" t="str">
        <f t="array" ref="F3">IFERROR(INDEX('CLIENT LIST'!L$2:L$11,SMALL(IF('CLIENT LIST'!L$2:L$11="Uninsured",ROW('CLIENT LIST'!L$2:L$11)-(ROW('CLIENT LIST'!L$2)-1)),ROWS($1:2))),"")</f>
        <v/>
      </c>
      <c r="G3" s="261" t="str">
        <f t="array" ref="G3">IFERROR(INDEX('CLIENT LIST'!M$2:M$11,SMALL(IF('CLIENT LIST'!L$2:L$11="Uninsured",ROW('CLIENT LIST'!L$2:L$11)-(ROW('CLIENT LIST'!L$2)-1)),ROWS($1:2))),"")</f>
        <v/>
      </c>
      <c r="H3" s="239"/>
      <c r="I3" s="262">
        <f>COUNTIF('CLIENT LIST'!L2:L11,"Uninsured")</f>
        <v>1</v>
      </c>
      <c r="J3" s="263">
        <f>COUNTIF(F2:F300,"Uninsured")</f>
        <v>1</v>
      </c>
    </row>
    <row r="4" spans="1:10" x14ac:dyDescent="0.15">
      <c r="A4" s="258">
        <v>3</v>
      </c>
      <c r="B4" s="259" t="str">
        <f t="array" ref="B4">IFERROR(INDEX('CLIENT LIST'!E$2:E$11,SMALL(IF('CLIENT LIST'!L$2:L$11="Uninsured",ROW('CLIENT LIST'!L$2:L$11)-(ROW('CLIENT LIST'!L$2)-1)),ROWS($1:3))),"")</f>
        <v/>
      </c>
      <c r="C4" s="260" t="str">
        <f t="array" ref="C4">IFERROR(INDEX('CLIENT LIST'!G$2:G$11,SMALL(IF('CLIENT LIST'!L$2:L$11="Uninsured",ROW('CLIENT LIST'!L$2:L$11)-(ROW('CLIENT LIST'!L$2)-1)),ROWS($1:3))),"")</f>
        <v/>
      </c>
      <c r="D4" s="260" t="str">
        <f t="array" ref="D4">IFERROR(INDEX('CLIENT LIST'!F$2:F$11,SMALL(IF('CLIENT LIST'!L$2:L$11="Uninsured",ROW('CLIENT LIST'!L$2:L$11)-(ROW('CLIENT LIST'!L$2)-1)),ROWS($1:3))),"")</f>
        <v/>
      </c>
      <c r="E4" s="260" t="str">
        <f t="array" ref="E4">IFERROR(INDEX('CLIENT LIST'!H$2:H$11,SMALL(IF('CLIENT LIST'!L$2:L$11="Uninsured",ROW('CLIENT LIST'!L$2:L$11)-(ROW('CLIENT LIST'!L$2)-1)),ROWS($1:3))),"")</f>
        <v/>
      </c>
      <c r="F4" s="260" t="str">
        <f t="array" ref="F4">IFERROR(INDEX('CLIENT LIST'!L$2:L$11,SMALL(IF('CLIENT LIST'!L$2:L$11="Uninsured",ROW('CLIENT LIST'!L$2:L$11)-(ROW('CLIENT LIST'!L$2)-1)),ROWS($1:3))),"")</f>
        <v/>
      </c>
      <c r="G4" s="261" t="str">
        <f t="array" ref="G4">IFERROR(INDEX('CLIENT LIST'!M$2:M$11,SMALL(IF('CLIENT LIST'!L$2:L$11="Uninsured",ROW('CLIENT LIST'!L$2:L$11)-(ROW('CLIENT LIST'!L$2)-1)),ROWS($1:3))),"")</f>
        <v/>
      </c>
      <c r="H4" s="239"/>
      <c r="I4" s="239"/>
      <c r="J4" s="239"/>
    </row>
    <row r="5" spans="1:10" x14ac:dyDescent="0.15">
      <c r="A5" s="258">
        <v>4</v>
      </c>
      <c r="B5" s="259" t="str">
        <f t="array" ref="B5">IFERROR(INDEX('CLIENT LIST'!E$2:E$11,SMALL(IF('CLIENT LIST'!L$2:L$11="Uninsured",ROW('CLIENT LIST'!L$2:L$11)-(ROW('CLIENT LIST'!L$2)-1)),ROWS($1:4))),"")</f>
        <v/>
      </c>
      <c r="C5" s="260" t="str">
        <f t="array" ref="C5">IFERROR(INDEX('CLIENT LIST'!G$2:G$11,SMALL(IF('CLIENT LIST'!L$2:L$11="Uninsured",ROW('CLIENT LIST'!L$2:L$11)-(ROW('CLIENT LIST'!L$2)-1)),ROWS($1:4))),"")</f>
        <v/>
      </c>
      <c r="D5" s="260" t="str">
        <f t="array" ref="D5">IFERROR(INDEX('CLIENT LIST'!F$2:F$11,SMALL(IF('CLIENT LIST'!L$2:L$11="Uninsured",ROW('CLIENT LIST'!L$2:L$11)-(ROW('CLIENT LIST'!L$2)-1)),ROWS($1:4))),"")</f>
        <v/>
      </c>
      <c r="E5" s="260" t="str">
        <f t="array" ref="E5">IFERROR(INDEX('CLIENT LIST'!H$2:H$11,SMALL(IF('CLIENT LIST'!L$2:L$11="Uninsured",ROW('CLIENT LIST'!L$2:L$11)-(ROW('CLIENT LIST'!L$2)-1)),ROWS($1:4))),"")</f>
        <v/>
      </c>
      <c r="F5" s="260" t="str">
        <f t="array" ref="F5">IFERROR(INDEX('CLIENT LIST'!L$2:L$11,SMALL(IF('CLIENT LIST'!L$2:L$11="Uninsured",ROW('CLIENT LIST'!L$2:L$11)-(ROW('CLIENT LIST'!L$2)-1)),ROWS($1:4))),"")</f>
        <v/>
      </c>
      <c r="G5" s="261" t="str">
        <f t="array" ref="G5">IFERROR(INDEX('CLIENT LIST'!M$2:M$11,SMALL(IF('CLIENT LIST'!L$2:L$11="Uninsured",ROW('CLIENT LIST'!L$2:L$11)-(ROW('CLIENT LIST'!L$2)-1)),ROWS($1:4))),"")</f>
        <v/>
      </c>
      <c r="H5" s="239"/>
      <c r="I5" s="239"/>
      <c r="J5" s="239"/>
    </row>
    <row r="6" spans="1:10" x14ac:dyDescent="0.15">
      <c r="A6" s="258">
        <v>5</v>
      </c>
      <c r="B6" s="259" t="str">
        <f t="array" ref="B6">IFERROR(INDEX('CLIENT LIST'!E$2:E$11,SMALL(IF('CLIENT LIST'!L$2:L$11="Uninsured",ROW('CLIENT LIST'!L$2:L$11)-(ROW('CLIENT LIST'!L$2)-1)),ROWS($1:5))),"")</f>
        <v/>
      </c>
      <c r="C6" s="260" t="str">
        <f t="array" ref="C6">IFERROR(INDEX('CLIENT LIST'!G$2:G$11,SMALL(IF('CLIENT LIST'!L$2:L$11="Uninsured",ROW('CLIENT LIST'!L$2:L$11)-(ROW('CLIENT LIST'!L$2)-1)),ROWS($1:5))),"")</f>
        <v/>
      </c>
      <c r="D6" s="260" t="str">
        <f t="array" ref="D6">IFERROR(INDEX('CLIENT LIST'!F$2:F$11,SMALL(IF('CLIENT LIST'!L$2:L$11="Uninsured",ROW('CLIENT LIST'!L$2:L$11)-(ROW('CLIENT LIST'!L$2)-1)),ROWS($1:5))),"")</f>
        <v/>
      </c>
      <c r="E6" s="260" t="str">
        <f t="array" ref="E6">IFERROR(INDEX('CLIENT LIST'!H$2:H$11,SMALL(IF('CLIENT LIST'!L$2:L$11="Uninsured",ROW('CLIENT LIST'!L$2:L$11)-(ROW('CLIENT LIST'!L$2)-1)),ROWS($1:5))),"")</f>
        <v/>
      </c>
      <c r="F6" s="260" t="str">
        <f t="array" ref="F6">IFERROR(INDEX('CLIENT LIST'!L$2:L$11,SMALL(IF('CLIENT LIST'!L$2:L$11="Uninsured",ROW('CLIENT LIST'!L$2:L$11)-(ROW('CLIENT LIST'!L$2)-1)),ROWS($1:5))),"")</f>
        <v/>
      </c>
      <c r="G6" s="261" t="str">
        <f t="array" ref="G6">IFERROR(INDEX('CLIENT LIST'!M$2:M$11,SMALL(IF('CLIENT LIST'!L$2:L$11="Uninsured",ROW('CLIENT LIST'!L$2:L$11)-(ROW('CLIENT LIST'!L$2)-1)),ROWS($1:5))),"")</f>
        <v/>
      </c>
      <c r="H6" s="239"/>
      <c r="I6" s="239"/>
      <c r="J6" s="239"/>
    </row>
    <row r="7" spans="1:10" x14ac:dyDescent="0.15">
      <c r="A7" s="258">
        <v>6</v>
      </c>
      <c r="B7" s="259" t="str">
        <f t="array" ref="B7">IFERROR(INDEX('CLIENT LIST'!E$2:E$11,SMALL(IF('CLIENT LIST'!L$2:L$11="Uninsured",ROW('CLIENT LIST'!L$2:L$11)-(ROW('CLIENT LIST'!L$2)-1)),ROWS($1:6))),"")</f>
        <v/>
      </c>
      <c r="C7" s="260" t="str">
        <f t="array" ref="C7">IFERROR(INDEX('CLIENT LIST'!G$2:G$11,SMALL(IF('CLIENT LIST'!L$2:L$11="Uninsured",ROW('CLIENT LIST'!L$2:L$11)-(ROW('CLIENT LIST'!L$2)-1)),ROWS($1:6))),"")</f>
        <v/>
      </c>
      <c r="D7" s="260" t="str">
        <f t="array" ref="D7">IFERROR(INDEX('CLIENT LIST'!F$2:F$11,SMALL(IF('CLIENT LIST'!L$2:L$11="Uninsured",ROW('CLIENT LIST'!L$2:L$11)-(ROW('CLIENT LIST'!L$2)-1)),ROWS($1:6))),"")</f>
        <v/>
      </c>
      <c r="E7" s="260" t="str">
        <f t="array" ref="E7">IFERROR(INDEX('CLIENT LIST'!H$2:H$11,SMALL(IF('CLIENT LIST'!L$2:L$11="Uninsured",ROW('CLIENT LIST'!L$2:L$11)-(ROW('CLIENT LIST'!L$2)-1)),ROWS($1:6))),"")</f>
        <v/>
      </c>
      <c r="F7" s="260" t="str">
        <f t="array" ref="F7">IFERROR(INDEX('CLIENT LIST'!L$2:L$11,SMALL(IF('CLIENT LIST'!L$2:L$11="Uninsured",ROW('CLIENT LIST'!L$2:L$11)-(ROW('CLIENT LIST'!L$2)-1)),ROWS($1:6))),"")</f>
        <v/>
      </c>
      <c r="G7" s="261" t="str">
        <f t="array" ref="G7">IFERROR(INDEX('CLIENT LIST'!M$2:M$11,SMALL(IF('CLIENT LIST'!L$2:L$11="Uninsured",ROW('CLIENT LIST'!L$2:L$11)-(ROW('CLIENT LIST'!L$2)-1)),ROWS($1:6))),"")</f>
        <v/>
      </c>
      <c r="H7" s="239"/>
      <c r="I7" s="239"/>
      <c r="J7" s="239"/>
    </row>
    <row r="8" spans="1:10" x14ac:dyDescent="0.15">
      <c r="A8" s="258">
        <v>7</v>
      </c>
      <c r="B8" s="259" t="str">
        <f t="array" ref="B8">IFERROR(INDEX('CLIENT LIST'!E$2:E$11,SMALL(IF('CLIENT LIST'!L$2:L$11="Uninsured",ROW('CLIENT LIST'!L$2:L$11)-(ROW('CLIENT LIST'!L$2)-1)),ROWS($1:7))),"")</f>
        <v/>
      </c>
      <c r="C8" s="260" t="str">
        <f t="array" ref="C8">IFERROR(INDEX('CLIENT LIST'!G$2:G$11,SMALL(IF('CLIENT LIST'!L$2:L$11="Uninsured",ROW('CLIENT LIST'!L$2:L$11)-(ROW('CLIENT LIST'!L$2)-1)),ROWS($1:7))),"")</f>
        <v/>
      </c>
      <c r="D8" s="260" t="str">
        <f t="array" ref="D8">IFERROR(INDEX('CLIENT LIST'!F$2:F$11,SMALL(IF('CLIENT LIST'!L$2:L$11="Uninsured",ROW('CLIENT LIST'!L$2:L$11)-(ROW('CLIENT LIST'!L$2)-1)),ROWS($1:7))),"")</f>
        <v/>
      </c>
      <c r="E8" s="260" t="str">
        <f t="array" ref="E8">IFERROR(INDEX('CLIENT LIST'!H$2:H$11,SMALL(IF('CLIENT LIST'!L$2:L$11="Uninsured",ROW('CLIENT LIST'!L$2:L$11)-(ROW('CLIENT LIST'!L$2)-1)),ROWS($1:7))),"")</f>
        <v/>
      </c>
      <c r="F8" s="260" t="str">
        <f t="array" ref="F8">IFERROR(INDEX('CLIENT LIST'!L$2:L$11,SMALL(IF('CLIENT LIST'!L$2:L$11="Uninsured",ROW('CLIENT LIST'!L$2:L$11)-(ROW('CLIENT LIST'!L$2)-1)),ROWS($1:7))),"")</f>
        <v/>
      </c>
      <c r="G8" s="261" t="str">
        <f t="array" ref="G8">IFERROR(INDEX('CLIENT LIST'!M$2:M$11,SMALL(IF('CLIENT LIST'!L$2:L$11="Uninsured",ROW('CLIENT LIST'!L$2:L$11)-(ROW('CLIENT LIST'!L$2)-1)),ROWS($1:7))),"")</f>
        <v/>
      </c>
      <c r="H8" s="239"/>
      <c r="I8" s="239"/>
      <c r="J8" s="239"/>
    </row>
    <row r="9" spans="1:10" x14ac:dyDescent="0.15">
      <c r="A9" s="258">
        <v>8</v>
      </c>
      <c r="B9" s="259" t="str">
        <f t="array" ref="B9">IFERROR(INDEX('CLIENT LIST'!E$2:E$11,SMALL(IF('CLIENT LIST'!L$2:L$11="Uninsured",ROW('CLIENT LIST'!L$2:L$11)-(ROW('CLIENT LIST'!L$2)-1)),ROWS($1:8))),"")</f>
        <v/>
      </c>
      <c r="C9" s="260" t="str">
        <f t="array" ref="C9">IFERROR(INDEX('CLIENT LIST'!G$2:G$11,SMALL(IF('CLIENT LIST'!L$2:L$11="Uninsured",ROW('CLIENT LIST'!L$2:L$11)-(ROW('CLIENT LIST'!L$2)-1)),ROWS($1:8))),"")</f>
        <v/>
      </c>
      <c r="D9" s="260" t="str">
        <f t="array" ref="D9">IFERROR(INDEX('CLIENT LIST'!F$2:F$11,SMALL(IF('CLIENT LIST'!L$2:L$11="Uninsured",ROW('CLIENT LIST'!L$2:L$11)-(ROW('CLIENT LIST'!L$2)-1)),ROWS($1:8))),"")</f>
        <v/>
      </c>
      <c r="E9" s="260" t="str">
        <f t="array" ref="E9">IFERROR(INDEX('CLIENT LIST'!H$2:H$11,SMALL(IF('CLIENT LIST'!L$2:L$11="Uninsured",ROW('CLIENT LIST'!L$2:L$11)-(ROW('CLIENT LIST'!L$2)-1)),ROWS($1:8))),"")</f>
        <v/>
      </c>
      <c r="F9" s="260" t="str">
        <f t="array" ref="F9">IFERROR(INDEX('CLIENT LIST'!L$2:L$11,SMALL(IF('CLIENT LIST'!L$2:L$11="Uninsured",ROW('CLIENT LIST'!L$2:L$11)-(ROW('CLIENT LIST'!L$2)-1)),ROWS($1:8))),"")</f>
        <v/>
      </c>
      <c r="G9" s="261" t="str">
        <f t="array" ref="G9">IFERROR(INDEX('CLIENT LIST'!M$2:M$11,SMALL(IF('CLIENT LIST'!L$2:L$11="Uninsured",ROW('CLIENT LIST'!L$2:L$11)-(ROW('CLIENT LIST'!L$2)-1)),ROWS($1:8))),"")</f>
        <v/>
      </c>
      <c r="H9" s="239"/>
      <c r="I9" s="239"/>
      <c r="J9" s="239"/>
    </row>
    <row r="10" spans="1:10" x14ac:dyDescent="0.15">
      <c r="A10" s="258">
        <v>9</v>
      </c>
      <c r="B10" s="259" t="str">
        <f t="array" ref="B10">IFERROR(INDEX('CLIENT LIST'!E$2:E$11,SMALL(IF('CLIENT LIST'!L$2:L$11="Uninsured",ROW('CLIENT LIST'!L$2:L$11)-(ROW('CLIENT LIST'!L$2)-1)),ROWS($1:9))),"")</f>
        <v/>
      </c>
      <c r="C10" s="260" t="str">
        <f t="array" ref="C10">IFERROR(INDEX('CLIENT LIST'!G$2:G$11,SMALL(IF('CLIENT LIST'!L$2:L$11="Uninsured",ROW('CLIENT LIST'!L$2:L$11)-(ROW('CLIENT LIST'!L$2)-1)),ROWS($1:9))),"")</f>
        <v/>
      </c>
      <c r="D10" s="260" t="str">
        <f t="array" ref="D10">IFERROR(INDEX('CLIENT LIST'!F$2:F$11,SMALL(IF('CLIENT LIST'!L$2:L$11="Uninsured",ROW('CLIENT LIST'!L$2:L$11)-(ROW('CLIENT LIST'!L$2)-1)),ROWS($1:9))),"")</f>
        <v/>
      </c>
      <c r="E10" s="260" t="str">
        <f t="array" ref="E10">IFERROR(INDEX('CLIENT LIST'!H$2:H$11,SMALL(IF('CLIENT LIST'!L$2:L$11="Uninsured",ROW('CLIENT LIST'!L$2:L$11)-(ROW('CLIENT LIST'!L$2)-1)),ROWS($1:9))),"")</f>
        <v/>
      </c>
      <c r="F10" s="260" t="str">
        <f t="array" ref="F10">IFERROR(INDEX('CLIENT LIST'!L$2:L$11,SMALL(IF('CLIENT LIST'!L$2:L$11="Uninsured",ROW('CLIENT LIST'!L$2:L$11)-(ROW('CLIENT LIST'!L$2)-1)),ROWS($1:9))),"")</f>
        <v/>
      </c>
      <c r="G10" s="261" t="str">
        <f t="array" ref="G10">IFERROR(INDEX('CLIENT LIST'!M$2:M$11,SMALL(IF('CLIENT LIST'!L$2:L$11="Uninsured",ROW('CLIENT LIST'!L$2:L$11)-(ROW('CLIENT LIST'!L$2)-1)),ROWS($1:9))),"")</f>
        <v/>
      </c>
      <c r="H10" s="239"/>
      <c r="I10" s="239"/>
      <c r="J10" s="239"/>
    </row>
    <row r="11" spans="1:10" x14ac:dyDescent="0.15">
      <c r="A11" s="258">
        <v>10</v>
      </c>
      <c r="B11" s="259" t="str">
        <f t="array" ref="B11">IFERROR(INDEX('CLIENT LIST'!E$2:E$11,SMALL(IF('CLIENT LIST'!L$2:L$11="Uninsured",ROW('CLIENT LIST'!L$2:L$11)-(ROW('CLIENT LIST'!L$2)-1)),ROWS($1:10))),"")</f>
        <v/>
      </c>
      <c r="C11" s="260" t="str">
        <f t="array" ref="C11">IFERROR(INDEX('CLIENT LIST'!G$2:G$11,SMALL(IF('CLIENT LIST'!L$2:L$11="Uninsured",ROW('CLIENT LIST'!L$2:L$11)-(ROW('CLIENT LIST'!L$2)-1)),ROWS($1:10))),"")</f>
        <v/>
      </c>
      <c r="D11" s="260" t="str">
        <f t="array" ref="D11">IFERROR(INDEX('CLIENT LIST'!F$2:F$11,SMALL(IF('CLIENT LIST'!L$2:L$11="Uninsured",ROW('CLIENT LIST'!L$2:L$11)-(ROW('CLIENT LIST'!L$2)-1)),ROWS($1:10))),"")</f>
        <v/>
      </c>
      <c r="E11" s="260" t="str">
        <f t="array" ref="E11">IFERROR(INDEX('CLIENT LIST'!H$2:H$11,SMALL(IF('CLIENT LIST'!L$2:L$11="Uninsured",ROW('CLIENT LIST'!L$2:L$11)-(ROW('CLIENT LIST'!L$2)-1)),ROWS($1:10))),"")</f>
        <v/>
      </c>
      <c r="F11" s="260" t="str">
        <f t="array" ref="F11">IFERROR(INDEX('CLIENT LIST'!L$2:L$11,SMALL(IF('CLIENT LIST'!L$2:L$11="Uninsured",ROW('CLIENT LIST'!L$2:L$11)-(ROW('CLIENT LIST'!L$2)-1)),ROWS($1:10))),"")</f>
        <v/>
      </c>
      <c r="G11" s="261" t="str">
        <f t="array" ref="G11">IFERROR(INDEX('CLIENT LIST'!M$2:M$11,SMALL(IF('CLIENT LIST'!L$2:L$11="Uninsured",ROW('CLIENT LIST'!L$2:L$11)-(ROW('CLIENT LIST'!L$2)-1)),ROWS($1:10))),"")</f>
        <v/>
      </c>
      <c r="H11" s="239"/>
      <c r="I11" s="239"/>
      <c r="J11" s="239"/>
    </row>
    <row r="12" spans="1:10" x14ac:dyDescent="0.15">
      <c r="A12" s="258">
        <v>11</v>
      </c>
      <c r="B12" s="259" t="str">
        <f t="array" ref="B12">IFERROR(INDEX('CLIENT LIST'!E$2:E$11,SMALL(IF('CLIENT LIST'!L$2:L$11="Uninsured",ROW('CLIENT LIST'!L$2:L$11)-(ROW('CLIENT LIST'!L$2)-1)),ROWS($1:11))),"")</f>
        <v/>
      </c>
      <c r="C12" s="260" t="str">
        <f t="array" ref="C12">IFERROR(INDEX('CLIENT LIST'!G$2:G$11,SMALL(IF('CLIENT LIST'!L$2:L$11="Uninsured",ROW('CLIENT LIST'!L$2:L$11)-(ROW('CLIENT LIST'!L$2)-1)),ROWS($1:11))),"")</f>
        <v/>
      </c>
      <c r="D12" s="260" t="str">
        <f t="array" ref="D12">IFERROR(INDEX('CLIENT LIST'!F$2:F$11,SMALL(IF('CLIENT LIST'!L$2:L$11="Uninsured",ROW('CLIENT LIST'!L$2:L$11)-(ROW('CLIENT LIST'!L$2)-1)),ROWS($1:11))),"")</f>
        <v/>
      </c>
      <c r="E12" s="260" t="str">
        <f t="array" ref="E12">IFERROR(INDEX('CLIENT LIST'!H$2:H$11,SMALL(IF('CLIENT LIST'!L$2:L$11="Uninsured",ROW('CLIENT LIST'!L$2:L$11)-(ROW('CLIENT LIST'!L$2)-1)),ROWS($1:11))),"")</f>
        <v/>
      </c>
      <c r="F12" s="260" t="str">
        <f t="array" ref="F12">IFERROR(INDEX('CLIENT LIST'!L$2:L$11,SMALL(IF('CLIENT LIST'!L$2:L$11="Uninsured",ROW('CLIENT LIST'!L$2:L$11)-(ROW('CLIENT LIST'!L$2)-1)),ROWS($1:11))),"")</f>
        <v/>
      </c>
      <c r="G12" s="261" t="str">
        <f t="array" ref="G12">IFERROR(INDEX('CLIENT LIST'!M$2:M$11,SMALL(IF('CLIENT LIST'!L$2:L$11="Uninsured",ROW('CLIENT LIST'!L$2:L$11)-(ROW('CLIENT LIST'!L$2)-1)),ROWS($1:11))),"")</f>
        <v/>
      </c>
      <c r="H12" s="239"/>
      <c r="I12" s="239"/>
      <c r="J12" s="239"/>
    </row>
    <row r="13" spans="1:10" x14ac:dyDescent="0.15">
      <c r="A13" s="258">
        <v>12</v>
      </c>
      <c r="B13" s="259" t="str">
        <f t="array" ref="B13">IFERROR(INDEX('CLIENT LIST'!E$2:E$11,SMALL(IF('CLIENT LIST'!L$2:L$11="Uninsured",ROW('CLIENT LIST'!L$2:L$11)-(ROW('CLIENT LIST'!L$2)-1)),ROWS($1:12))),"")</f>
        <v/>
      </c>
      <c r="C13" s="260" t="str">
        <f t="array" ref="C13">IFERROR(INDEX('CLIENT LIST'!G$2:G$11,SMALL(IF('CLIENT LIST'!L$2:L$11="Uninsured",ROW('CLIENT LIST'!L$2:L$11)-(ROW('CLIENT LIST'!L$2)-1)),ROWS($1:12))),"")</f>
        <v/>
      </c>
      <c r="D13" s="260" t="str">
        <f t="array" ref="D13">IFERROR(INDEX('CLIENT LIST'!F$2:F$11,SMALL(IF('CLIENT LIST'!L$2:L$11="Uninsured",ROW('CLIENT LIST'!L$2:L$11)-(ROW('CLIENT LIST'!L$2)-1)),ROWS($1:12))),"")</f>
        <v/>
      </c>
      <c r="E13" s="260" t="str">
        <f t="array" ref="E13">IFERROR(INDEX('CLIENT LIST'!H$2:H$11,SMALL(IF('CLIENT LIST'!L$2:L$11="Uninsured",ROW('CLIENT LIST'!L$2:L$11)-(ROW('CLIENT LIST'!L$2)-1)),ROWS($1:12))),"")</f>
        <v/>
      </c>
      <c r="F13" s="260" t="str">
        <f t="array" ref="F13">IFERROR(INDEX('CLIENT LIST'!L$2:L$11,SMALL(IF('CLIENT LIST'!L$2:L$11="Uninsured",ROW('CLIENT LIST'!L$2:L$11)-(ROW('CLIENT LIST'!L$2)-1)),ROWS($1:12))),"")</f>
        <v/>
      </c>
      <c r="G13" s="261" t="str">
        <f t="array" ref="G13">IFERROR(INDEX('CLIENT LIST'!M$2:M$11,SMALL(IF('CLIENT LIST'!L$2:L$11="Uninsured",ROW('CLIENT LIST'!L$2:L$11)-(ROW('CLIENT LIST'!L$2)-1)),ROWS($1:12))),"")</f>
        <v/>
      </c>
      <c r="H13" s="239"/>
      <c r="I13" s="239"/>
      <c r="J13" s="239"/>
    </row>
    <row r="14" spans="1:10" x14ac:dyDescent="0.15">
      <c r="A14" s="258">
        <v>13</v>
      </c>
      <c r="B14" s="259" t="str">
        <f t="array" ref="B14">IFERROR(INDEX('CLIENT LIST'!E$2:E$11,SMALL(IF('CLIENT LIST'!L$2:L$11="Uninsured",ROW('CLIENT LIST'!L$2:L$11)-(ROW('CLIENT LIST'!L$2)-1)),ROWS($1:13))),"")</f>
        <v/>
      </c>
      <c r="C14" s="260" t="str">
        <f t="array" ref="C14">IFERROR(INDEX('CLIENT LIST'!G$2:G$11,SMALL(IF('CLIENT LIST'!L$2:L$11="Uninsured",ROW('CLIENT LIST'!L$2:L$11)-(ROW('CLIENT LIST'!L$2)-1)),ROWS($1:13))),"")</f>
        <v/>
      </c>
      <c r="D14" s="260" t="str">
        <f t="array" ref="D14">IFERROR(INDEX('CLIENT LIST'!F$2:F$11,SMALL(IF('CLIENT LIST'!L$2:L$11="Uninsured",ROW('CLIENT LIST'!L$2:L$11)-(ROW('CLIENT LIST'!L$2)-1)),ROWS($1:13))),"")</f>
        <v/>
      </c>
      <c r="E14" s="260" t="str">
        <f t="array" ref="E14">IFERROR(INDEX('CLIENT LIST'!H$2:H$11,SMALL(IF('CLIENT LIST'!L$2:L$11="Uninsured",ROW('CLIENT LIST'!L$2:L$11)-(ROW('CLIENT LIST'!L$2)-1)),ROWS($1:13))),"")</f>
        <v/>
      </c>
      <c r="F14" s="260" t="str">
        <f t="array" ref="F14">IFERROR(INDEX('CLIENT LIST'!L$2:L$11,SMALL(IF('CLIENT LIST'!L$2:L$11="Uninsured",ROW('CLIENT LIST'!L$2:L$11)-(ROW('CLIENT LIST'!L$2)-1)),ROWS($1:13))),"")</f>
        <v/>
      </c>
      <c r="G14" s="261" t="str">
        <f t="array" ref="G14">IFERROR(INDEX('CLIENT LIST'!M$2:M$11,SMALL(IF('CLIENT LIST'!L$2:L$11="Uninsured",ROW('CLIENT LIST'!L$2:L$11)-(ROW('CLIENT LIST'!L$2)-1)),ROWS($1:13))),"")</f>
        <v/>
      </c>
      <c r="H14" s="239"/>
      <c r="I14" s="239"/>
      <c r="J14" s="239"/>
    </row>
    <row r="15" spans="1:10" x14ac:dyDescent="0.15">
      <c r="A15" s="258">
        <v>14</v>
      </c>
      <c r="B15" s="259" t="str">
        <f t="array" ref="B15">IFERROR(INDEX('CLIENT LIST'!E$2:E$11,SMALL(IF('CLIENT LIST'!L$2:L$11="Uninsured",ROW('CLIENT LIST'!L$2:L$11)-(ROW('CLIENT LIST'!L$2)-1)),ROWS($1:14))),"")</f>
        <v/>
      </c>
      <c r="C15" s="260" t="str">
        <f t="array" ref="C15">IFERROR(INDEX('CLIENT LIST'!G$2:G$11,SMALL(IF('CLIENT LIST'!L$2:L$11="Uninsured",ROW('CLIENT LIST'!L$2:L$11)-(ROW('CLIENT LIST'!L$2)-1)),ROWS($1:14))),"")</f>
        <v/>
      </c>
      <c r="D15" s="260" t="str">
        <f t="array" ref="D15">IFERROR(INDEX('CLIENT LIST'!F$2:F$11,SMALL(IF('CLIENT LIST'!L$2:L$11="Uninsured",ROW('CLIENT LIST'!L$2:L$11)-(ROW('CLIENT LIST'!L$2)-1)),ROWS($1:14))),"")</f>
        <v/>
      </c>
      <c r="E15" s="260" t="str">
        <f t="array" ref="E15">IFERROR(INDEX('CLIENT LIST'!H$2:H$11,SMALL(IF('CLIENT LIST'!L$2:L$11="Uninsured",ROW('CLIENT LIST'!L$2:L$11)-(ROW('CLIENT LIST'!L$2)-1)),ROWS($1:14))),"")</f>
        <v/>
      </c>
      <c r="F15" s="260" t="str">
        <f t="array" ref="F15">IFERROR(INDEX('CLIENT LIST'!L$2:L$11,SMALL(IF('CLIENT LIST'!L$2:L$11="Uninsured",ROW('CLIENT LIST'!L$2:L$11)-(ROW('CLIENT LIST'!L$2)-1)),ROWS($1:14))),"")</f>
        <v/>
      </c>
      <c r="G15" s="261" t="str">
        <f t="array" ref="G15">IFERROR(INDEX('CLIENT LIST'!M$2:M$11,SMALL(IF('CLIENT LIST'!L$2:L$11="Uninsured",ROW('CLIENT LIST'!L$2:L$11)-(ROW('CLIENT LIST'!L$2)-1)),ROWS($1:14))),"")</f>
        <v/>
      </c>
      <c r="H15" s="239"/>
      <c r="I15" s="239"/>
      <c r="J15" s="239"/>
    </row>
    <row r="16" spans="1:10" x14ac:dyDescent="0.15">
      <c r="A16" s="258">
        <v>15</v>
      </c>
      <c r="B16" s="259" t="str">
        <f t="array" ref="B16">IFERROR(INDEX('CLIENT LIST'!E$2:E$11,SMALL(IF('CLIENT LIST'!L$2:L$11="Uninsured",ROW('CLIENT LIST'!L$2:L$11)-(ROW('CLIENT LIST'!L$2)-1)),ROWS($1:15))),"")</f>
        <v/>
      </c>
      <c r="C16" s="260" t="str">
        <f t="array" ref="C16">IFERROR(INDEX('CLIENT LIST'!G$2:G$11,SMALL(IF('CLIENT LIST'!L$2:L$11="Uninsured",ROW('CLIENT LIST'!L$2:L$11)-(ROW('CLIENT LIST'!L$2)-1)),ROWS($1:15))),"")</f>
        <v/>
      </c>
      <c r="D16" s="260" t="str">
        <f t="array" ref="D16">IFERROR(INDEX('CLIENT LIST'!F$2:F$11,SMALL(IF('CLIENT LIST'!L$2:L$11="Uninsured",ROW('CLIENT LIST'!L$2:L$11)-(ROW('CLIENT LIST'!L$2)-1)),ROWS($1:15))),"")</f>
        <v/>
      </c>
      <c r="E16" s="260" t="str">
        <f t="array" ref="E16">IFERROR(INDEX('CLIENT LIST'!H$2:H$11,SMALL(IF('CLIENT LIST'!L$2:L$11="Uninsured",ROW('CLIENT LIST'!L$2:L$11)-(ROW('CLIENT LIST'!L$2)-1)),ROWS($1:15))),"")</f>
        <v/>
      </c>
      <c r="F16" s="260" t="str">
        <f t="array" ref="F16">IFERROR(INDEX('CLIENT LIST'!L$2:L$11,SMALL(IF('CLIENT LIST'!L$2:L$11="Uninsured",ROW('CLIENT LIST'!L$2:L$11)-(ROW('CLIENT LIST'!L$2)-1)),ROWS($1:15))),"")</f>
        <v/>
      </c>
      <c r="G16" s="261" t="str">
        <f t="array" ref="G16">IFERROR(INDEX('CLIENT LIST'!M$2:M$11,SMALL(IF('CLIENT LIST'!L$2:L$11="Uninsured",ROW('CLIENT LIST'!L$2:L$11)-(ROW('CLIENT LIST'!L$2)-1)),ROWS($1:15))),"")</f>
        <v/>
      </c>
      <c r="H16" s="239"/>
      <c r="I16" s="239"/>
      <c r="J16" s="239"/>
    </row>
    <row r="17" spans="1:7" x14ac:dyDescent="0.15">
      <c r="A17" s="258">
        <v>16</v>
      </c>
      <c r="B17" s="259" t="str">
        <f t="array" ref="B17">IFERROR(INDEX('CLIENT LIST'!E$2:E$11,SMALL(IF('CLIENT LIST'!L$2:L$11="Uninsured",ROW('CLIENT LIST'!L$2:L$11)-(ROW('CLIENT LIST'!L$2)-1)),ROWS($1:16))),"")</f>
        <v/>
      </c>
      <c r="C17" s="260" t="str">
        <f t="array" ref="C17">IFERROR(INDEX('CLIENT LIST'!G$2:G$11,SMALL(IF('CLIENT LIST'!L$2:L$11="Uninsured",ROW('CLIENT LIST'!L$2:L$11)-(ROW('CLIENT LIST'!L$2)-1)),ROWS($1:16))),"")</f>
        <v/>
      </c>
      <c r="D17" s="260" t="str">
        <f t="array" ref="D17">IFERROR(INDEX('CLIENT LIST'!F$2:F$11,SMALL(IF('CLIENT LIST'!L$2:L$11="Uninsured",ROW('CLIENT LIST'!L$2:L$11)-(ROW('CLIENT LIST'!L$2)-1)),ROWS($1:16))),"")</f>
        <v/>
      </c>
      <c r="E17" s="260" t="str">
        <f t="array" ref="E17">IFERROR(INDEX('CLIENT LIST'!H$2:H$11,SMALL(IF('CLIENT LIST'!L$2:L$11="Uninsured",ROW('CLIENT LIST'!L$2:L$11)-(ROW('CLIENT LIST'!L$2)-1)),ROWS($1:16))),"")</f>
        <v/>
      </c>
      <c r="F17" s="260" t="str">
        <f t="array" ref="F17">IFERROR(INDEX('CLIENT LIST'!L$2:L$11,SMALL(IF('CLIENT LIST'!L$2:L$11="Uninsured",ROW('CLIENT LIST'!L$2:L$11)-(ROW('CLIENT LIST'!L$2)-1)),ROWS($1:16))),"")</f>
        <v/>
      </c>
      <c r="G17" s="261" t="str">
        <f t="array" ref="G17">IFERROR(INDEX('CLIENT LIST'!M$2:M$11,SMALL(IF('CLIENT LIST'!L$2:L$11="Uninsured",ROW('CLIENT LIST'!L$2:L$11)-(ROW('CLIENT LIST'!L$2)-1)),ROWS($1:16))),"")</f>
        <v/>
      </c>
    </row>
    <row r="18" spans="1:7" x14ac:dyDescent="0.15">
      <c r="A18" s="258">
        <v>17</v>
      </c>
      <c r="B18" s="259" t="str">
        <f t="array" ref="B18">IFERROR(INDEX('CLIENT LIST'!E$2:E$11,SMALL(IF('CLIENT LIST'!L$2:L$11="Uninsured",ROW('CLIENT LIST'!L$2:L$11)-(ROW('CLIENT LIST'!L$2)-1)),ROWS($1:17))),"")</f>
        <v/>
      </c>
      <c r="C18" s="260" t="str">
        <f t="array" ref="C18">IFERROR(INDEX('CLIENT LIST'!G$2:G$11,SMALL(IF('CLIENT LIST'!L$2:L$11="Uninsured",ROW('CLIENT LIST'!L$2:L$11)-(ROW('CLIENT LIST'!L$2)-1)),ROWS($1:17))),"")</f>
        <v/>
      </c>
      <c r="D18" s="260" t="str">
        <f t="array" ref="D18">IFERROR(INDEX('CLIENT LIST'!F$2:F$11,SMALL(IF('CLIENT LIST'!L$2:L$11="Uninsured",ROW('CLIENT LIST'!L$2:L$11)-(ROW('CLIENT LIST'!L$2)-1)),ROWS($1:17))),"")</f>
        <v/>
      </c>
      <c r="E18" s="260" t="str">
        <f t="array" ref="E18">IFERROR(INDEX('CLIENT LIST'!H$2:H$11,SMALL(IF('CLIENT LIST'!L$2:L$11="Uninsured",ROW('CLIENT LIST'!L$2:L$11)-(ROW('CLIENT LIST'!L$2)-1)),ROWS($1:17))),"")</f>
        <v/>
      </c>
      <c r="F18" s="260" t="str">
        <f t="array" ref="F18">IFERROR(INDEX('CLIENT LIST'!L$2:L$11,SMALL(IF('CLIENT LIST'!L$2:L$11="Uninsured",ROW('CLIENT LIST'!L$2:L$11)-(ROW('CLIENT LIST'!L$2)-1)),ROWS($1:17))),"")</f>
        <v/>
      </c>
      <c r="G18" s="261" t="str">
        <f t="array" ref="G18">IFERROR(INDEX('CLIENT LIST'!M$2:M$11,SMALL(IF('CLIENT LIST'!L$2:L$11="Uninsured",ROW('CLIENT LIST'!L$2:L$11)-(ROW('CLIENT LIST'!L$2)-1)),ROWS($1:17))),"")</f>
        <v/>
      </c>
    </row>
    <row r="19" spans="1:7" x14ac:dyDescent="0.15">
      <c r="A19" s="258">
        <v>18</v>
      </c>
      <c r="B19" s="259" t="str">
        <f t="array" ref="B19">IFERROR(INDEX('CLIENT LIST'!E$2:E$11,SMALL(IF('CLIENT LIST'!L$2:L$11="Uninsured",ROW('CLIENT LIST'!L$2:L$11)-(ROW('CLIENT LIST'!L$2)-1)),ROWS($1:18))),"")</f>
        <v/>
      </c>
      <c r="C19" s="260" t="str">
        <f t="array" ref="C19">IFERROR(INDEX('CLIENT LIST'!G$2:G$11,SMALL(IF('CLIENT LIST'!L$2:L$11="Uninsured",ROW('CLIENT LIST'!L$2:L$11)-(ROW('CLIENT LIST'!L$2)-1)),ROWS($1:18))),"")</f>
        <v/>
      </c>
      <c r="D19" s="260" t="str">
        <f t="array" ref="D19">IFERROR(INDEX('CLIENT LIST'!F$2:F$11,SMALL(IF('CLIENT LIST'!L$2:L$11="Uninsured",ROW('CLIENT LIST'!L$2:L$11)-(ROW('CLIENT LIST'!L$2)-1)),ROWS($1:18))),"")</f>
        <v/>
      </c>
      <c r="E19" s="260" t="str">
        <f t="array" ref="E19">IFERROR(INDEX('CLIENT LIST'!H$2:H$11,SMALL(IF('CLIENT LIST'!L$2:L$11="Uninsured",ROW('CLIENT LIST'!L$2:L$11)-(ROW('CLIENT LIST'!L$2)-1)),ROWS($1:18))),"")</f>
        <v/>
      </c>
      <c r="F19" s="260" t="str">
        <f t="array" ref="F19">IFERROR(INDEX('CLIENT LIST'!L$2:L$11,SMALL(IF('CLIENT LIST'!L$2:L$11="Uninsured",ROW('CLIENT LIST'!L$2:L$11)-(ROW('CLIENT LIST'!L$2)-1)),ROWS($1:18))),"")</f>
        <v/>
      </c>
      <c r="G19" s="261" t="str">
        <f t="array" ref="G19">IFERROR(INDEX('CLIENT LIST'!M$2:M$11,SMALL(IF('CLIENT LIST'!L$2:L$11="Uninsured",ROW('CLIENT LIST'!L$2:L$11)-(ROW('CLIENT LIST'!L$2)-1)),ROWS($1:18))),"")</f>
        <v/>
      </c>
    </row>
    <row r="20" spans="1:7" x14ac:dyDescent="0.15">
      <c r="A20" s="258">
        <v>19</v>
      </c>
      <c r="B20" s="259" t="str">
        <f t="array" ref="B20">IFERROR(INDEX('CLIENT LIST'!E$2:E$11,SMALL(IF('CLIENT LIST'!L$2:L$11="Uninsured",ROW('CLIENT LIST'!L$2:L$11)-(ROW('CLIENT LIST'!L$2)-1)),ROWS($1:19))),"")</f>
        <v/>
      </c>
      <c r="C20" s="260" t="str">
        <f t="array" ref="C20">IFERROR(INDEX('CLIENT LIST'!G$2:G$11,SMALL(IF('CLIENT LIST'!L$2:L$11="Uninsured",ROW('CLIENT LIST'!L$2:L$11)-(ROW('CLIENT LIST'!L$2)-1)),ROWS($1:19))),"")</f>
        <v/>
      </c>
      <c r="D20" s="260" t="str">
        <f t="array" ref="D20">IFERROR(INDEX('CLIENT LIST'!F$2:F$11,SMALL(IF('CLIENT LIST'!L$2:L$11="Uninsured",ROW('CLIENT LIST'!L$2:L$11)-(ROW('CLIENT LIST'!L$2)-1)),ROWS($1:19))),"")</f>
        <v/>
      </c>
      <c r="E20" s="260" t="str">
        <f t="array" ref="E20">IFERROR(INDEX('CLIENT LIST'!H$2:H$11,SMALL(IF('CLIENT LIST'!L$2:L$11="Uninsured",ROW('CLIENT LIST'!L$2:L$11)-(ROW('CLIENT LIST'!L$2)-1)),ROWS($1:19))),"")</f>
        <v/>
      </c>
      <c r="F20" s="260" t="str">
        <f t="array" ref="F20">IFERROR(INDEX('CLIENT LIST'!L$2:L$11,SMALL(IF('CLIENT LIST'!L$2:L$11="Uninsured",ROW('CLIENT LIST'!L$2:L$11)-(ROW('CLIENT LIST'!L$2)-1)),ROWS($1:19))),"")</f>
        <v/>
      </c>
      <c r="G20" s="261" t="str">
        <f t="array" ref="G20">IFERROR(INDEX('CLIENT LIST'!M$2:M$11,SMALL(IF('CLIENT LIST'!L$2:L$11="Uninsured",ROW('CLIENT LIST'!L$2:L$11)-(ROW('CLIENT LIST'!L$2)-1)),ROWS($1:19))),"")</f>
        <v/>
      </c>
    </row>
    <row r="21" spans="1:7" x14ac:dyDescent="0.15">
      <c r="A21" s="258">
        <v>20</v>
      </c>
      <c r="B21" s="259" t="str">
        <f t="array" ref="B21">IFERROR(INDEX('CLIENT LIST'!E$2:E$11,SMALL(IF('CLIENT LIST'!L$2:L$11="Uninsured",ROW('CLIENT LIST'!L$2:L$11)-(ROW('CLIENT LIST'!L$2)-1)),ROWS($1:20))),"")</f>
        <v/>
      </c>
      <c r="C21" s="260" t="str">
        <f t="array" ref="C21">IFERROR(INDEX('CLIENT LIST'!G$2:G$11,SMALL(IF('CLIENT LIST'!L$2:L$11="Uninsured",ROW('CLIENT LIST'!L$2:L$11)-(ROW('CLIENT LIST'!L$2)-1)),ROWS($1:20))),"")</f>
        <v/>
      </c>
      <c r="D21" s="260" t="str">
        <f t="array" ref="D21">IFERROR(INDEX('CLIENT LIST'!F$2:F$11,SMALL(IF('CLIENT LIST'!L$2:L$11="Uninsured",ROW('CLIENT LIST'!L$2:L$11)-(ROW('CLIENT LIST'!L$2)-1)),ROWS($1:20))),"")</f>
        <v/>
      </c>
      <c r="E21" s="260" t="str">
        <f t="array" ref="E21">IFERROR(INDEX('CLIENT LIST'!H$2:H$11,SMALL(IF('CLIENT LIST'!L$2:L$11="Uninsured",ROW('CLIENT LIST'!L$2:L$11)-(ROW('CLIENT LIST'!L$2)-1)),ROWS($1:20))),"")</f>
        <v/>
      </c>
      <c r="F21" s="260" t="str">
        <f t="array" ref="F21">IFERROR(INDEX('CLIENT LIST'!L$2:L$11,SMALL(IF('CLIENT LIST'!L$2:L$11="Uninsured",ROW('CLIENT LIST'!L$2:L$11)-(ROW('CLIENT LIST'!L$2)-1)),ROWS($1:20))),"")</f>
        <v/>
      </c>
      <c r="G21" s="261" t="str">
        <f t="array" ref="G21">IFERROR(INDEX('CLIENT LIST'!M$2:M$11,SMALL(IF('CLIENT LIST'!L$2:L$11="Uninsured",ROW('CLIENT LIST'!L$2:L$11)-(ROW('CLIENT LIST'!L$2)-1)),ROWS($1:20))),"")</f>
        <v/>
      </c>
    </row>
    <row r="22" spans="1:7" x14ac:dyDescent="0.15">
      <c r="A22" s="258">
        <v>21</v>
      </c>
      <c r="B22" s="259" t="str">
        <f t="array" ref="B22">IFERROR(INDEX('CLIENT LIST'!E$2:E$11,SMALL(IF('CLIENT LIST'!L$2:L$11="Uninsured",ROW('CLIENT LIST'!L$2:L$11)-(ROW('CLIENT LIST'!L$2)-1)),ROWS($1:21))),"")</f>
        <v/>
      </c>
      <c r="C22" s="260" t="str">
        <f t="array" ref="C22">IFERROR(INDEX('CLIENT LIST'!G$2:G$11,SMALL(IF('CLIENT LIST'!L$2:L$11="Uninsured",ROW('CLIENT LIST'!L$2:L$11)-(ROW('CLIENT LIST'!L$2)-1)),ROWS($1:21))),"")</f>
        <v/>
      </c>
      <c r="D22" s="260" t="str">
        <f t="array" ref="D22">IFERROR(INDEX('CLIENT LIST'!F$2:F$11,SMALL(IF('CLIENT LIST'!L$2:L$11="Uninsured",ROW('CLIENT LIST'!L$2:L$11)-(ROW('CLIENT LIST'!L$2)-1)),ROWS($1:21))),"")</f>
        <v/>
      </c>
      <c r="E22" s="260" t="str">
        <f t="array" ref="E22">IFERROR(INDEX('CLIENT LIST'!H$2:H$11,SMALL(IF('CLIENT LIST'!L$2:L$11="Uninsured",ROW('CLIENT LIST'!L$2:L$11)-(ROW('CLIENT LIST'!L$2)-1)),ROWS($1:21))),"")</f>
        <v/>
      </c>
      <c r="F22" s="260" t="str">
        <f t="array" ref="F22">IFERROR(INDEX('CLIENT LIST'!L$2:L$11,SMALL(IF('CLIENT LIST'!L$2:L$11="Uninsured",ROW('CLIENT LIST'!L$2:L$11)-(ROW('CLIENT LIST'!L$2)-1)),ROWS($1:21))),"")</f>
        <v/>
      </c>
      <c r="G22" s="261" t="str">
        <f t="array" ref="G22">IFERROR(INDEX('CLIENT LIST'!M$2:M$11,SMALL(IF('CLIENT LIST'!L$2:L$11="Uninsured",ROW('CLIENT LIST'!L$2:L$11)-(ROW('CLIENT LIST'!L$2)-1)),ROWS($1:21))),"")</f>
        <v/>
      </c>
    </row>
    <row r="23" spans="1:7" x14ac:dyDescent="0.15">
      <c r="A23" s="258">
        <v>22</v>
      </c>
      <c r="B23" s="259" t="str">
        <f t="array" ref="B23">IFERROR(INDEX('CLIENT LIST'!E$2:E$11,SMALL(IF('CLIENT LIST'!L$2:L$11="Uninsured",ROW('CLIENT LIST'!L$2:L$11)-(ROW('CLIENT LIST'!L$2)-1)),ROWS($1:22))),"")</f>
        <v/>
      </c>
      <c r="C23" s="260" t="str">
        <f t="array" ref="C23">IFERROR(INDEX('CLIENT LIST'!G$2:G$11,SMALL(IF('CLIENT LIST'!L$2:L$11="Uninsured",ROW('CLIENT LIST'!L$2:L$11)-(ROW('CLIENT LIST'!L$2)-1)),ROWS($1:22))),"")</f>
        <v/>
      </c>
      <c r="D23" s="260" t="str">
        <f t="array" ref="D23">IFERROR(INDEX('CLIENT LIST'!F$2:F$11,SMALL(IF('CLIENT LIST'!L$2:L$11="Uninsured",ROW('CLIENT LIST'!L$2:L$11)-(ROW('CLIENT LIST'!L$2)-1)),ROWS($1:22))),"")</f>
        <v/>
      </c>
      <c r="E23" s="260" t="str">
        <f t="array" ref="E23">IFERROR(INDEX('CLIENT LIST'!H$2:H$11,SMALL(IF('CLIENT LIST'!L$2:L$11="Uninsured",ROW('CLIENT LIST'!L$2:L$11)-(ROW('CLIENT LIST'!L$2)-1)),ROWS($1:22))),"")</f>
        <v/>
      </c>
      <c r="F23" s="260" t="str">
        <f t="array" ref="F23">IFERROR(INDEX('CLIENT LIST'!L$2:L$11,SMALL(IF('CLIENT LIST'!L$2:L$11="Uninsured",ROW('CLIENT LIST'!L$2:L$11)-(ROW('CLIENT LIST'!L$2)-1)),ROWS($1:22))),"")</f>
        <v/>
      </c>
      <c r="G23" s="261" t="str">
        <f t="array" ref="G23">IFERROR(INDEX('CLIENT LIST'!M$2:M$11,SMALL(IF('CLIENT LIST'!L$2:L$11="Uninsured",ROW('CLIENT LIST'!L$2:L$11)-(ROW('CLIENT LIST'!L$2)-1)),ROWS($1:22))),"")</f>
        <v/>
      </c>
    </row>
    <row r="24" spans="1:7" x14ac:dyDescent="0.15">
      <c r="A24" s="258">
        <v>23</v>
      </c>
      <c r="B24" s="259" t="str">
        <f t="array" ref="B24">IFERROR(INDEX('CLIENT LIST'!E$2:E$11,SMALL(IF('CLIENT LIST'!L$2:L$11="Uninsured",ROW('CLIENT LIST'!L$2:L$11)-(ROW('CLIENT LIST'!L$2)-1)),ROWS($1:23))),"")</f>
        <v/>
      </c>
      <c r="C24" s="260" t="str">
        <f t="array" ref="C24">IFERROR(INDEX('CLIENT LIST'!G$2:G$11,SMALL(IF('CLIENT LIST'!L$2:L$11="Uninsured",ROW('CLIENT LIST'!L$2:L$11)-(ROW('CLIENT LIST'!L$2)-1)),ROWS($1:23))),"")</f>
        <v/>
      </c>
      <c r="D24" s="260" t="str">
        <f t="array" ref="D24">IFERROR(INDEX('CLIENT LIST'!F$2:F$11,SMALL(IF('CLIENT LIST'!L$2:L$11="Uninsured",ROW('CLIENT LIST'!L$2:L$11)-(ROW('CLIENT LIST'!L$2)-1)),ROWS($1:23))),"")</f>
        <v/>
      </c>
      <c r="E24" s="260" t="str">
        <f t="array" ref="E24">IFERROR(INDEX('CLIENT LIST'!H$2:H$11,SMALL(IF('CLIENT LIST'!L$2:L$11="Uninsured",ROW('CLIENT LIST'!L$2:L$11)-(ROW('CLIENT LIST'!L$2)-1)),ROWS($1:23))),"")</f>
        <v/>
      </c>
      <c r="F24" s="260" t="str">
        <f t="array" ref="F24">IFERROR(INDEX('CLIENT LIST'!L$2:L$11,SMALL(IF('CLIENT LIST'!L$2:L$11="Uninsured",ROW('CLIENT LIST'!L$2:L$11)-(ROW('CLIENT LIST'!L$2)-1)),ROWS($1:23))),"")</f>
        <v/>
      </c>
      <c r="G24" s="261" t="str">
        <f t="array" ref="G24">IFERROR(INDEX('CLIENT LIST'!M$2:M$11,SMALL(IF('CLIENT LIST'!L$2:L$11="Uninsured",ROW('CLIENT LIST'!L$2:L$11)-(ROW('CLIENT LIST'!L$2)-1)),ROWS($1:23))),"")</f>
        <v/>
      </c>
    </row>
    <row r="25" spans="1:7" x14ac:dyDescent="0.15">
      <c r="A25" s="258">
        <v>24</v>
      </c>
      <c r="B25" s="259" t="str">
        <f t="array" ref="B25">IFERROR(INDEX('CLIENT LIST'!E$2:E$11,SMALL(IF('CLIENT LIST'!L$2:L$11="Uninsured",ROW('CLIENT LIST'!L$2:L$11)-(ROW('CLIENT LIST'!L$2)-1)),ROWS($1:24))),"")</f>
        <v/>
      </c>
      <c r="C25" s="260" t="str">
        <f t="array" ref="C25">IFERROR(INDEX('CLIENT LIST'!G$2:G$11,SMALL(IF('CLIENT LIST'!L$2:L$11="Uninsured",ROW('CLIENT LIST'!L$2:L$11)-(ROW('CLIENT LIST'!L$2)-1)),ROWS($1:24))),"")</f>
        <v/>
      </c>
      <c r="D25" s="260" t="str">
        <f t="array" ref="D25">IFERROR(INDEX('CLIENT LIST'!F$2:F$11,SMALL(IF('CLIENT LIST'!L$2:L$11="Uninsured",ROW('CLIENT LIST'!L$2:L$11)-(ROW('CLIENT LIST'!L$2)-1)),ROWS($1:24))),"")</f>
        <v/>
      </c>
      <c r="E25" s="260" t="str">
        <f t="array" ref="E25">IFERROR(INDEX('CLIENT LIST'!H$2:H$11,SMALL(IF('CLIENT LIST'!L$2:L$11="Uninsured",ROW('CLIENT LIST'!L$2:L$11)-(ROW('CLIENT LIST'!L$2)-1)),ROWS($1:24))),"")</f>
        <v/>
      </c>
      <c r="F25" s="260" t="str">
        <f t="array" ref="F25">IFERROR(INDEX('CLIENT LIST'!L$2:L$11,SMALL(IF('CLIENT LIST'!L$2:L$11="Uninsured",ROW('CLIENT LIST'!L$2:L$11)-(ROW('CLIENT LIST'!L$2)-1)),ROWS($1:24))),"")</f>
        <v/>
      </c>
      <c r="G25" s="261" t="str">
        <f t="array" ref="G25">IFERROR(INDEX('CLIENT LIST'!M$2:M$11,SMALL(IF('CLIENT LIST'!L$2:L$11="Uninsured",ROW('CLIENT LIST'!L$2:L$11)-(ROW('CLIENT LIST'!L$2)-1)),ROWS($1:24))),"")</f>
        <v/>
      </c>
    </row>
    <row r="26" spans="1:7" x14ac:dyDescent="0.15">
      <c r="A26" s="258">
        <v>25</v>
      </c>
      <c r="B26" s="259" t="str">
        <f t="array" ref="B26">IFERROR(INDEX('CLIENT LIST'!E$2:E$11,SMALL(IF('CLIENT LIST'!L$2:L$11="Uninsured",ROW('CLIENT LIST'!L$2:L$11)-(ROW('CLIENT LIST'!L$2)-1)),ROWS($1:25))),"")</f>
        <v/>
      </c>
      <c r="C26" s="260" t="str">
        <f t="array" ref="C26">IFERROR(INDEX('CLIENT LIST'!G$2:G$11,SMALL(IF('CLIENT LIST'!L$2:L$11="Uninsured",ROW('CLIENT LIST'!L$2:L$11)-(ROW('CLIENT LIST'!L$2)-1)),ROWS($1:25))),"")</f>
        <v/>
      </c>
      <c r="D26" s="260" t="str">
        <f t="array" ref="D26">IFERROR(INDEX('CLIENT LIST'!F$2:F$11,SMALL(IF('CLIENT LIST'!L$2:L$11="Uninsured",ROW('CLIENT LIST'!L$2:L$11)-(ROW('CLIENT LIST'!L$2)-1)),ROWS($1:25))),"")</f>
        <v/>
      </c>
      <c r="E26" s="260" t="str">
        <f t="array" ref="E26">IFERROR(INDEX('CLIENT LIST'!H$2:H$11,SMALL(IF('CLIENT LIST'!L$2:L$11="Uninsured",ROW('CLIENT LIST'!L$2:L$11)-(ROW('CLIENT LIST'!L$2)-1)),ROWS($1:25))),"")</f>
        <v/>
      </c>
      <c r="F26" s="260" t="str">
        <f t="array" ref="F26">IFERROR(INDEX('CLIENT LIST'!L$2:L$11,SMALL(IF('CLIENT LIST'!L$2:L$11="Uninsured",ROW('CLIENT LIST'!L$2:L$11)-(ROW('CLIENT LIST'!L$2)-1)),ROWS($1:25))),"")</f>
        <v/>
      </c>
      <c r="G26" s="261" t="str">
        <f t="array" ref="G26">IFERROR(INDEX('CLIENT LIST'!M$2:M$11,SMALL(IF('CLIENT LIST'!L$2:L$11="Uninsured",ROW('CLIENT LIST'!L$2:L$11)-(ROW('CLIENT LIST'!L$2)-1)),ROWS($1:25))),"")</f>
        <v/>
      </c>
    </row>
    <row r="27" spans="1:7" x14ac:dyDescent="0.15">
      <c r="A27" s="258">
        <v>26</v>
      </c>
      <c r="B27" s="259" t="str">
        <f t="array" ref="B27">IFERROR(INDEX('CLIENT LIST'!E$2:E$11,SMALL(IF('CLIENT LIST'!L$2:L$11="Uninsured",ROW('CLIENT LIST'!L$2:L$11)-(ROW('CLIENT LIST'!L$2)-1)),ROWS($1:26))),"")</f>
        <v/>
      </c>
      <c r="C27" s="260" t="str">
        <f t="array" ref="C27">IFERROR(INDEX('CLIENT LIST'!G$2:G$11,SMALL(IF('CLIENT LIST'!L$2:L$11="Uninsured",ROW('CLIENT LIST'!L$2:L$11)-(ROW('CLIENT LIST'!L$2)-1)),ROWS($1:26))),"")</f>
        <v/>
      </c>
      <c r="D27" s="260" t="str">
        <f t="array" ref="D27">IFERROR(INDEX('CLIENT LIST'!F$2:F$11,SMALL(IF('CLIENT LIST'!L$2:L$11="Uninsured",ROW('CLIENT LIST'!L$2:L$11)-(ROW('CLIENT LIST'!L$2)-1)),ROWS($1:26))),"")</f>
        <v/>
      </c>
      <c r="E27" s="260" t="str">
        <f t="array" ref="E27">IFERROR(INDEX('CLIENT LIST'!H$2:H$11,SMALL(IF('CLIENT LIST'!L$2:L$11="Uninsured",ROW('CLIENT LIST'!L$2:L$11)-(ROW('CLIENT LIST'!L$2)-1)),ROWS($1:26))),"")</f>
        <v/>
      </c>
      <c r="F27" s="260" t="str">
        <f t="array" ref="F27">IFERROR(INDEX('CLIENT LIST'!L$2:L$11,SMALL(IF('CLIENT LIST'!L$2:L$11="Uninsured",ROW('CLIENT LIST'!L$2:L$11)-(ROW('CLIENT LIST'!L$2)-1)),ROWS($1:26))),"")</f>
        <v/>
      </c>
      <c r="G27" s="261" t="str">
        <f t="array" ref="G27">IFERROR(INDEX('CLIENT LIST'!M$2:M$11,SMALL(IF('CLIENT LIST'!L$2:L$11="Uninsured",ROW('CLIENT LIST'!L$2:L$11)-(ROW('CLIENT LIST'!L$2)-1)),ROWS($1:26))),"")</f>
        <v/>
      </c>
    </row>
    <row r="28" spans="1:7" x14ac:dyDescent="0.15">
      <c r="A28" s="258">
        <v>27</v>
      </c>
      <c r="B28" s="259" t="str">
        <f t="array" ref="B28">IFERROR(INDEX('CLIENT LIST'!E$2:E$11,SMALL(IF('CLIENT LIST'!L$2:L$11="Uninsured",ROW('CLIENT LIST'!L$2:L$11)-(ROW('CLIENT LIST'!L$2)-1)),ROWS($1:27))),"")</f>
        <v/>
      </c>
      <c r="C28" s="260" t="str">
        <f t="array" ref="C28">IFERROR(INDEX('CLIENT LIST'!G$2:G$11,SMALL(IF('CLIENT LIST'!L$2:L$11="Uninsured",ROW('CLIENT LIST'!L$2:L$11)-(ROW('CLIENT LIST'!L$2)-1)),ROWS($1:27))),"")</f>
        <v/>
      </c>
      <c r="D28" s="260" t="str">
        <f t="array" ref="D28">IFERROR(INDEX('CLIENT LIST'!F$2:F$11,SMALL(IF('CLIENT LIST'!L$2:L$11="Uninsured",ROW('CLIENT LIST'!L$2:L$11)-(ROW('CLIENT LIST'!L$2)-1)),ROWS($1:27))),"")</f>
        <v/>
      </c>
      <c r="E28" s="260" t="str">
        <f t="array" ref="E28">IFERROR(INDEX('CLIENT LIST'!H$2:H$11,SMALL(IF('CLIENT LIST'!L$2:L$11="Uninsured",ROW('CLIENT LIST'!L$2:L$11)-(ROW('CLIENT LIST'!L$2)-1)),ROWS($1:27))),"")</f>
        <v/>
      </c>
      <c r="F28" s="260" t="str">
        <f t="array" ref="F28">IFERROR(INDEX('CLIENT LIST'!L$2:L$11,SMALL(IF('CLIENT LIST'!L$2:L$11="Uninsured",ROW('CLIENT LIST'!L$2:L$11)-(ROW('CLIENT LIST'!L$2)-1)),ROWS($1:27))),"")</f>
        <v/>
      </c>
      <c r="G28" s="261" t="str">
        <f t="array" ref="G28">IFERROR(INDEX('CLIENT LIST'!M$2:M$11,SMALL(IF('CLIENT LIST'!L$2:L$11="Uninsured",ROW('CLIENT LIST'!L$2:L$11)-(ROW('CLIENT LIST'!L$2)-1)),ROWS($1:27))),"")</f>
        <v/>
      </c>
    </row>
    <row r="29" spans="1:7" x14ac:dyDescent="0.15">
      <c r="A29" s="258">
        <v>28</v>
      </c>
      <c r="B29" s="259" t="str">
        <f t="array" ref="B29">IFERROR(INDEX('CLIENT LIST'!E$2:E$11,SMALL(IF('CLIENT LIST'!L$2:L$11="Uninsured",ROW('CLIENT LIST'!L$2:L$11)-(ROW('CLIENT LIST'!L$2)-1)),ROWS($1:28))),"")</f>
        <v/>
      </c>
      <c r="C29" s="260" t="str">
        <f t="array" ref="C29">IFERROR(INDEX('CLIENT LIST'!G$2:G$11,SMALL(IF('CLIENT LIST'!L$2:L$11="Uninsured",ROW('CLIENT LIST'!L$2:L$11)-(ROW('CLIENT LIST'!L$2)-1)),ROWS($1:28))),"")</f>
        <v/>
      </c>
      <c r="D29" s="260" t="str">
        <f t="array" ref="D29">IFERROR(INDEX('CLIENT LIST'!F$2:F$11,SMALL(IF('CLIENT LIST'!L$2:L$11="Uninsured",ROW('CLIENT LIST'!L$2:L$11)-(ROW('CLIENT LIST'!L$2)-1)),ROWS($1:28))),"")</f>
        <v/>
      </c>
      <c r="E29" s="260" t="str">
        <f t="array" ref="E29">IFERROR(INDEX('CLIENT LIST'!H$2:H$11,SMALL(IF('CLIENT LIST'!L$2:L$11="Uninsured",ROW('CLIENT LIST'!L$2:L$11)-(ROW('CLIENT LIST'!L$2)-1)),ROWS($1:28))),"")</f>
        <v/>
      </c>
      <c r="F29" s="260" t="str">
        <f t="array" ref="F29">IFERROR(INDEX('CLIENT LIST'!L$2:L$11,SMALL(IF('CLIENT LIST'!L$2:L$11="Uninsured",ROW('CLIENT LIST'!L$2:L$11)-(ROW('CLIENT LIST'!L$2)-1)),ROWS($1:28))),"")</f>
        <v/>
      </c>
      <c r="G29" s="261" t="str">
        <f t="array" ref="G29">IFERROR(INDEX('CLIENT LIST'!M$2:M$11,SMALL(IF('CLIENT LIST'!L$2:L$11="Uninsured",ROW('CLIENT LIST'!L$2:L$11)-(ROW('CLIENT LIST'!L$2)-1)),ROWS($1:28))),"")</f>
        <v/>
      </c>
    </row>
    <row r="30" spans="1:7" x14ac:dyDescent="0.15">
      <c r="A30" s="258">
        <v>29</v>
      </c>
      <c r="B30" s="259" t="str">
        <f t="array" ref="B30">IFERROR(INDEX('CLIENT LIST'!E$2:E$11,SMALL(IF('CLIENT LIST'!L$2:L$11="Uninsured",ROW('CLIENT LIST'!L$2:L$11)-(ROW('CLIENT LIST'!L$2)-1)),ROWS($1:29))),"")</f>
        <v/>
      </c>
      <c r="C30" s="260" t="str">
        <f t="array" ref="C30">IFERROR(INDEX('CLIENT LIST'!G$2:G$11,SMALL(IF('CLIENT LIST'!L$2:L$11="Uninsured",ROW('CLIENT LIST'!L$2:L$11)-(ROW('CLIENT LIST'!L$2)-1)),ROWS($1:29))),"")</f>
        <v/>
      </c>
      <c r="D30" s="260" t="str">
        <f t="array" ref="D30">IFERROR(INDEX('CLIENT LIST'!F$2:F$11,SMALL(IF('CLIENT LIST'!L$2:L$11="Uninsured",ROW('CLIENT LIST'!L$2:L$11)-(ROW('CLIENT LIST'!L$2)-1)),ROWS($1:29))),"")</f>
        <v/>
      </c>
      <c r="E30" s="260" t="str">
        <f t="array" ref="E30">IFERROR(INDEX('CLIENT LIST'!H$2:H$11,SMALL(IF('CLIENT LIST'!L$2:L$11="Uninsured",ROW('CLIENT LIST'!L$2:L$11)-(ROW('CLIENT LIST'!L$2)-1)),ROWS($1:29))),"")</f>
        <v/>
      </c>
      <c r="F30" s="260" t="str">
        <f t="array" ref="F30">IFERROR(INDEX('CLIENT LIST'!L$2:L$11,SMALL(IF('CLIENT LIST'!L$2:L$11="Uninsured",ROW('CLIENT LIST'!L$2:L$11)-(ROW('CLIENT LIST'!L$2)-1)),ROWS($1:29))),"")</f>
        <v/>
      </c>
      <c r="G30" s="261" t="str">
        <f t="array" ref="G30">IFERROR(INDEX('CLIENT LIST'!M$2:M$11,SMALL(IF('CLIENT LIST'!L$2:L$11="Uninsured",ROW('CLIENT LIST'!L$2:L$11)-(ROW('CLIENT LIST'!L$2)-1)),ROWS($1:29))),"")</f>
        <v/>
      </c>
    </row>
    <row r="31" spans="1:7" x14ac:dyDescent="0.15">
      <c r="A31" s="258">
        <v>30</v>
      </c>
      <c r="B31" s="259" t="str">
        <f t="array" ref="B31">IFERROR(INDEX('CLIENT LIST'!E$2:E$11,SMALL(IF('CLIENT LIST'!L$2:L$11="Uninsured",ROW('CLIENT LIST'!L$2:L$11)-(ROW('CLIENT LIST'!L$2)-1)),ROWS($1:30))),"")</f>
        <v/>
      </c>
      <c r="C31" s="260" t="str">
        <f t="array" ref="C31">IFERROR(INDEX('CLIENT LIST'!G$2:G$11,SMALL(IF('CLIENT LIST'!L$2:L$11="Uninsured",ROW('CLIENT LIST'!L$2:L$11)-(ROW('CLIENT LIST'!L$2)-1)),ROWS($1:30))),"")</f>
        <v/>
      </c>
      <c r="D31" s="260" t="str">
        <f t="array" ref="D31">IFERROR(INDEX('CLIENT LIST'!F$2:F$11,SMALL(IF('CLIENT LIST'!L$2:L$11="Uninsured",ROW('CLIENT LIST'!L$2:L$11)-(ROW('CLIENT LIST'!L$2)-1)),ROWS($1:30))),"")</f>
        <v/>
      </c>
      <c r="E31" s="260" t="str">
        <f t="array" ref="E31">IFERROR(INDEX('CLIENT LIST'!H$2:H$11,SMALL(IF('CLIENT LIST'!L$2:L$11="Uninsured",ROW('CLIENT LIST'!L$2:L$11)-(ROW('CLIENT LIST'!L$2)-1)),ROWS($1:30))),"")</f>
        <v/>
      </c>
      <c r="F31" s="260" t="str">
        <f t="array" ref="F31">IFERROR(INDEX('CLIENT LIST'!L$2:L$11,SMALL(IF('CLIENT LIST'!L$2:L$11="Uninsured",ROW('CLIENT LIST'!L$2:L$11)-(ROW('CLIENT LIST'!L$2)-1)),ROWS($1:30))),"")</f>
        <v/>
      </c>
      <c r="G31" s="261" t="str">
        <f t="array" ref="G31">IFERROR(INDEX('CLIENT LIST'!M$2:M$11,SMALL(IF('CLIENT LIST'!L$2:L$11="Uninsured",ROW('CLIENT LIST'!L$2:L$11)-(ROW('CLIENT LIST'!L$2)-1)),ROWS($1:30))),"")</f>
        <v/>
      </c>
    </row>
    <row r="32" spans="1:7" x14ac:dyDescent="0.15">
      <c r="A32" s="258">
        <v>31</v>
      </c>
      <c r="B32" s="259" t="str">
        <f t="array" ref="B32">IFERROR(INDEX('CLIENT LIST'!E$2:E$11,SMALL(IF('CLIENT LIST'!L$2:L$11="Uninsured",ROW('CLIENT LIST'!L$2:L$11)-(ROW('CLIENT LIST'!L$2)-1)),ROWS($1:31))),"")</f>
        <v/>
      </c>
      <c r="C32" s="260" t="str">
        <f t="array" ref="C32">IFERROR(INDEX('CLIENT LIST'!G$2:G$11,SMALL(IF('CLIENT LIST'!L$2:L$11="Uninsured",ROW('CLIENT LIST'!L$2:L$11)-(ROW('CLIENT LIST'!L$2)-1)),ROWS($1:31))),"")</f>
        <v/>
      </c>
      <c r="D32" s="260" t="str">
        <f t="array" ref="D32">IFERROR(INDEX('CLIENT LIST'!F$2:F$11,SMALL(IF('CLIENT LIST'!L$2:L$11="Uninsured",ROW('CLIENT LIST'!L$2:L$11)-(ROW('CLIENT LIST'!L$2)-1)),ROWS($1:31))),"")</f>
        <v/>
      </c>
      <c r="E32" s="260" t="str">
        <f t="array" ref="E32">IFERROR(INDEX('CLIENT LIST'!H$2:H$11,SMALL(IF('CLIENT LIST'!L$2:L$11="Uninsured",ROW('CLIENT LIST'!L$2:L$11)-(ROW('CLIENT LIST'!L$2)-1)),ROWS($1:31))),"")</f>
        <v/>
      </c>
      <c r="F32" s="260" t="str">
        <f t="array" ref="F32">IFERROR(INDEX('CLIENT LIST'!L$2:L$11,SMALL(IF('CLIENT LIST'!L$2:L$11="Uninsured",ROW('CLIENT LIST'!L$2:L$11)-(ROW('CLIENT LIST'!L$2)-1)),ROWS($1:31))),"")</f>
        <v/>
      </c>
      <c r="G32" s="261" t="str">
        <f t="array" ref="G32">IFERROR(INDEX('CLIENT LIST'!M$2:M$11,SMALL(IF('CLIENT LIST'!L$2:L$11="Uninsured",ROW('CLIENT LIST'!L$2:L$11)-(ROW('CLIENT LIST'!L$2)-1)),ROWS($1:31))),"")</f>
        <v/>
      </c>
    </row>
    <row r="33" spans="1:7" x14ac:dyDescent="0.15">
      <c r="A33" s="258">
        <v>32</v>
      </c>
      <c r="B33" s="259" t="str">
        <f t="array" ref="B33">IFERROR(INDEX('CLIENT LIST'!E$2:E$11,SMALL(IF('CLIENT LIST'!L$2:L$11="Uninsured",ROW('CLIENT LIST'!L$2:L$11)-(ROW('CLIENT LIST'!L$2)-1)),ROWS($1:32))),"")</f>
        <v/>
      </c>
      <c r="C33" s="260" t="str">
        <f t="array" ref="C33">IFERROR(INDEX('CLIENT LIST'!G$2:G$11,SMALL(IF('CLIENT LIST'!L$2:L$11="Uninsured",ROW('CLIENT LIST'!L$2:L$11)-(ROW('CLIENT LIST'!L$2)-1)),ROWS($1:32))),"")</f>
        <v/>
      </c>
      <c r="D33" s="260" t="str">
        <f t="array" ref="D33">IFERROR(INDEX('CLIENT LIST'!F$2:F$11,SMALL(IF('CLIENT LIST'!L$2:L$11="Uninsured",ROW('CLIENT LIST'!L$2:L$11)-(ROW('CLIENT LIST'!L$2)-1)),ROWS($1:32))),"")</f>
        <v/>
      </c>
      <c r="E33" s="260" t="str">
        <f t="array" ref="E33">IFERROR(INDEX('CLIENT LIST'!H$2:H$11,SMALL(IF('CLIENT LIST'!L$2:L$11="Uninsured",ROW('CLIENT LIST'!L$2:L$11)-(ROW('CLIENT LIST'!L$2)-1)),ROWS($1:32))),"")</f>
        <v/>
      </c>
      <c r="F33" s="260" t="str">
        <f t="array" ref="F33">IFERROR(INDEX('CLIENT LIST'!L$2:L$11,SMALL(IF('CLIENT LIST'!L$2:L$11="Uninsured",ROW('CLIENT LIST'!L$2:L$11)-(ROW('CLIENT LIST'!L$2)-1)),ROWS($1:32))),"")</f>
        <v/>
      </c>
      <c r="G33" s="261" t="str">
        <f t="array" ref="G33">IFERROR(INDEX('CLIENT LIST'!M$2:M$11,SMALL(IF('CLIENT LIST'!L$2:L$11="Uninsured",ROW('CLIENT LIST'!L$2:L$11)-(ROW('CLIENT LIST'!L$2)-1)),ROWS($1:32))),"")</f>
        <v/>
      </c>
    </row>
    <row r="34" spans="1:7" x14ac:dyDescent="0.15">
      <c r="A34" s="258">
        <v>33</v>
      </c>
      <c r="B34" s="259" t="str">
        <f t="array" ref="B34">IFERROR(INDEX('CLIENT LIST'!E$2:E$11,SMALL(IF('CLIENT LIST'!L$2:L$11="Uninsured",ROW('CLIENT LIST'!L$2:L$11)-(ROW('CLIENT LIST'!L$2)-1)),ROWS($1:33))),"")</f>
        <v/>
      </c>
      <c r="C34" s="260" t="str">
        <f t="array" ref="C34">IFERROR(INDEX('CLIENT LIST'!G$2:G$11,SMALL(IF('CLIENT LIST'!L$2:L$11="Uninsured",ROW('CLIENT LIST'!L$2:L$11)-(ROW('CLIENT LIST'!L$2)-1)),ROWS($1:33))),"")</f>
        <v/>
      </c>
      <c r="D34" s="260" t="str">
        <f t="array" ref="D34">IFERROR(INDEX('CLIENT LIST'!F$2:F$11,SMALL(IF('CLIENT LIST'!L$2:L$11="Uninsured",ROW('CLIENT LIST'!L$2:L$11)-(ROW('CLIENT LIST'!L$2)-1)),ROWS($1:33))),"")</f>
        <v/>
      </c>
      <c r="E34" s="260" t="str">
        <f t="array" ref="E34">IFERROR(INDEX('CLIENT LIST'!H$2:H$11,SMALL(IF('CLIENT LIST'!L$2:L$11="Uninsured",ROW('CLIENT LIST'!L$2:L$11)-(ROW('CLIENT LIST'!L$2)-1)),ROWS($1:33))),"")</f>
        <v/>
      </c>
      <c r="F34" s="260" t="str">
        <f t="array" ref="F34">IFERROR(INDEX('CLIENT LIST'!L$2:L$11,SMALL(IF('CLIENT LIST'!L$2:L$11="Uninsured",ROW('CLIENT LIST'!L$2:L$11)-(ROW('CLIENT LIST'!L$2)-1)),ROWS($1:33))),"")</f>
        <v/>
      </c>
      <c r="G34" s="261" t="str">
        <f t="array" ref="G34">IFERROR(INDEX('CLIENT LIST'!M$2:M$11,SMALL(IF('CLIENT LIST'!L$2:L$11="Uninsured",ROW('CLIENT LIST'!L$2:L$11)-(ROW('CLIENT LIST'!L$2)-1)),ROWS($1:33))),"")</f>
        <v/>
      </c>
    </row>
    <row r="35" spans="1:7" x14ac:dyDescent="0.15">
      <c r="A35" s="258">
        <v>34</v>
      </c>
      <c r="B35" s="259" t="str">
        <f t="array" ref="B35">IFERROR(INDEX('CLIENT LIST'!E$2:E$11,SMALL(IF('CLIENT LIST'!L$2:L$11="Uninsured",ROW('CLIENT LIST'!L$2:L$11)-(ROW('CLIENT LIST'!L$2)-1)),ROWS($1:34))),"")</f>
        <v/>
      </c>
      <c r="C35" s="260" t="str">
        <f t="array" ref="C35">IFERROR(INDEX('CLIENT LIST'!G$2:G$11,SMALL(IF('CLIENT LIST'!L$2:L$11="Uninsured",ROW('CLIENT LIST'!L$2:L$11)-(ROW('CLIENT LIST'!L$2)-1)),ROWS($1:34))),"")</f>
        <v/>
      </c>
      <c r="D35" s="260" t="str">
        <f t="array" ref="D35">IFERROR(INDEX('CLIENT LIST'!F$2:F$11,SMALL(IF('CLIENT LIST'!L$2:L$11="Uninsured",ROW('CLIENT LIST'!L$2:L$11)-(ROW('CLIENT LIST'!L$2)-1)),ROWS($1:34))),"")</f>
        <v/>
      </c>
      <c r="E35" s="260" t="str">
        <f t="array" ref="E35">IFERROR(INDEX('CLIENT LIST'!H$2:H$11,SMALL(IF('CLIENT LIST'!L$2:L$11="Uninsured",ROW('CLIENT LIST'!L$2:L$11)-(ROW('CLIENT LIST'!L$2)-1)),ROWS($1:34))),"")</f>
        <v/>
      </c>
      <c r="F35" s="260" t="str">
        <f t="array" ref="F35">IFERROR(INDEX('CLIENT LIST'!L$2:L$11,SMALL(IF('CLIENT LIST'!L$2:L$11="Uninsured",ROW('CLIENT LIST'!L$2:L$11)-(ROW('CLIENT LIST'!L$2)-1)),ROWS($1:34))),"")</f>
        <v/>
      </c>
      <c r="G35" s="261" t="str">
        <f t="array" ref="G35">IFERROR(INDEX('CLIENT LIST'!M$2:M$11,SMALL(IF('CLIENT LIST'!L$2:L$11="Uninsured",ROW('CLIENT LIST'!L$2:L$11)-(ROW('CLIENT LIST'!L$2)-1)),ROWS($1:34))),"")</f>
        <v/>
      </c>
    </row>
    <row r="36" spans="1:7" x14ac:dyDescent="0.15">
      <c r="A36" s="258">
        <v>35</v>
      </c>
      <c r="B36" s="259" t="str">
        <f t="array" ref="B36">IFERROR(INDEX('CLIENT LIST'!E$2:E$11,SMALL(IF('CLIENT LIST'!L$2:L$11="Uninsured",ROW('CLIENT LIST'!L$2:L$11)-(ROW('CLIENT LIST'!L$2)-1)),ROWS($1:35))),"")</f>
        <v/>
      </c>
      <c r="C36" s="260" t="str">
        <f t="array" ref="C36">IFERROR(INDEX('CLIENT LIST'!G$2:G$11,SMALL(IF('CLIENT LIST'!L$2:L$11="Uninsured",ROW('CLIENT LIST'!L$2:L$11)-(ROW('CLIENT LIST'!L$2)-1)),ROWS($1:35))),"")</f>
        <v/>
      </c>
      <c r="D36" s="260" t="str">
        <f t="array" ref="D36">IFERROR(INDEX('CLIENT LIST'!F$2:F$11,SMALL(IF('CLIENT LIST'!L$2:L$11="Uninsured",ROW('CLIENT LIST'!L$2:L$11)-(ROW('CLIENT LIST'!L$2)-1)),ROWS($1:35))),"")</f>
        <v/>
      </c>
      <c r="E36" s="260" t="str">
        <f t="array" ref="E36">IFERROR(INDEX('CLIENT LIST'!H$2:H$11,SMALL(IF('CLIENT LIST'!L$2:L$11="Uninsured",ROW('CLIENT LIST'!L$2:L$11)-(ROW('CLIENT LIST'!L$2)-1)),ROWS($1:35))),"")</f>
        <v/>
      </c>
      <c r="F36" s="260" t="str">
        <f t="array" ref="F36">IFERROR(INDEX('CLIENT LIST'!L$2:L$11,SMALL(IF('CLIENT LIST'!L$2:L$11="Uninsured",ROW('CLIENT LIST'!L$2:L$11)-(ROW('CLIENT LIST'!L$2)-1)),ROWS($1:35))),"")</f>
        <v/>
      </c>
      <c r="G36" s="261" t="str">
        <f t="array" ref="G36">IFERROR(INDEX('CLIENT LIST'!M$2:M$11,SMALL(IF('CLIENT LIST'!L$2:L$11="Uninsured",ROW('CLIENT LIST'!L$2:L$11)-(ROW('CLIENT LIST'!L$2)-1)),ROWS($1:35))),"")</f>
        <v/>
      </c>
    </row>
    <row r="37" spans="1:7" x14ac:dyDescent="0.15">
      <c r="A37" s="258">
        <v>36</v>
      </c>
      <c r="B37" s="259" t="str">
        <f t="array" ref="B37">IFERROR(INDEX('CLIENT LIST'!E$2:E$11,SMALL(IF('CLIENT LIST'!L$2:L$11="Uninsured",ROW('CLIENT LIST'!L$2:L$11)-(ROW('CLIENT LIST'!L$2)-1)),ROWS($1:36))),"")</f>
        <v/>
      </c>
      <c r="C37" s="260" t="str">
        <f t="array" ref="C37">IFERROR(INDEX('CLIENT LIST'!G$2:G$11,SMALL(IF('CLIENT LIST'!L$2:L$11="Uninsured",ROW('CLIENT LIST'!L$2:L$11)-(ROW('CLIENT LIST'!L$2)-1)),ROWS($1:36))),"")</f>
        <v/>
      </c>
      <c r="D37" s="260" t="str">
        <f t="array" ref="D37">IFERROR(INDEX('CLIENT LIST'!F$2:F$11,SMALL(IF('CLIENT LIST'!L$2:L$11="Uninsured",ROW('CLIENT LIST'!L$2:L$11)-(ROW('CLIENT LIST'!L$2)-1)),ROWS($1:36))),"")</f>
        <v/>
      </c>
      <c r="E37" s="260" t="str">
        <f t="array" ref="E37">IFERROR(INDEX('CLIENT LIST'!H$2:H$11,SMALL(IF('CLIENT LIST'!L$2:L$11="Uninsured",ROW('CLIENT LIST'!L$2:L$11)-(ROW('CLIENT LIST'!L$2)-1)),ROWS($1:36))),"")</f>
        <v/>
      </c>
      <c r="F37" s="260" t="str">
        <f t="array" ref="F37">IFERROR(INDEX('CLIENT LIST'!L$2:L$11,SMALL(IF('CLIENT LIST'!L$2:L$11="Uninsured",ROW('CLIENT LIST'!L$2:L$11)-(ROW('CLIENT LIST'!L$2)-1)),ROWS($1:36))),"")</f>
        <v/>
      </c>
      <c r="G37" s="261" t="str">
        <f t="array" ref="G37">IFERROR(INDEX('CLIENT LIST'!M$2:M$11,SMALL(IF('CLIENT LIST'!L$2:L$11="Uninsured",ROW('CLIENT LIST'!L$2:L$11)-(ROW('CLIENT LIST'!L$2)-1)),ROWS($1:36))),"")</f>
        <v/>
      </c>
    </row>
    <row r="38" spans="1:7" x14ac:dyDescent="0.15">
      <c r="A38" s="258">
        <v>37</v>
      </c>
      <c r="B38" s="259" t="str">
        <f t="array" ref="B38">IFERROR(INDEX('CLIENT LIST'!E$2:E$11,SMALL(IF('CLIENT LIST'!L$2:L$11="Uninsured",ROW('CLIENT LIST'!L$2:L$11)-(ROW('CLIENT LIST'!L$2)-1)),ROWS($1:37))),"")</f>
        <v/>
      </c>
      <c r="C38" s="260" t="str">
        <f t="array" ref="C38">IFERROR(INDEX('CLIENT LIST'!G$2:G$11,SMALL(IF('CLIENT LIST'!L$2:L$11="Uninsured",ROW('CLIENT LIST'!L$2:L$11)-(ROW('CLIENT LIST'!L$2)-1)),ROWS($1:37))),"")</f>
        <v/>
      </c>
      <c r="D38" s="260" t="str">
        <f t="array" ref="D38">IFERROR(INDEX('CLIENT LIST'!F$2:F$11,SMALL(IF('CLIENT LIST'!L$2:L$11="Uninsured",ROW('CLIENT LIST'!L$2:L$11)-(ROW('CLIENT LIST'!L$2)-1)),ROWS($1:37))),"")</f>
        <v/>
      </c>
      <c r="E38" s="260" t="str">
        <f t="array" ref="E38">IFERROR(INDEX('CLIENT LIST'!H$2:H$11,SMALL(IF('CLIENT LIST'!L$2:L$11="Uninsured",ROW('CLIENT LIST'!L$2:L$11)-(ROW('CLIENT LIST'!L$2)-1)),ROWS($1:37))),"")</f>
        <v/>
      </c>
      <c r="F38" s="260" t="str">
        <f t="array" ref="F38">IFERROR(INDEX('CLIENT LIST'!L$2:L$11,SMALL(IF('CLIENT LIST'!L$2:L$11="Uninsured",ROW('CLIENT LIST'!L$2:L$11)-(ROW('CLIENT LIST'!L$2)-1)),ROWS($1:37))),"")</f>
        <v/>
      </c>
      <c r="G38" s="261" t="str">
        <f t="array" ref="G38">IFERROR(INDEX('CLIENT LIST'!M$2:M$11,SMALL(IF('CLIENT LIST'!L$2:L$11="Uninsured",ROW('CLIENT LIST'!L$2:L$11)-(ROW('CLIENT LIST'!L$2)-1)),ROWS($1:37))),"")</f>
        <v/>
      </c>
    </row>
    <row r="39" spans="1:7" x14ac:dyDescent="0.15">
      <c r="A39" s="258">
        <v>38</v>
      </c>
      <c r="B39" s="259" t="str">
        <f t="array" ref="B39">IFERROR(INDEX('CLIENT LIST'!E$2:E$11,SMALL(IF('CLIENT LIST'!L$2:L$11="Uninsured",ROW('CLIENT LIST'!L$2:L$11)-(ROW('CLIENT LIST'!L$2)-1)),ROWS($1:38))),"")</f>
        <v/>
      </c>
      <c r="C39" s="260" t="str">
        <f t="array" ref="C39">IFERROR(INDEX('CLIENT LIST'!G$2:G$11,SMALL(IF('CLIENT LIST'!L$2:L$11="Uninsured",ROW('CLIENT LIST'!L$2:L$11)-(ROW('CLIENT LIST'!L$2)-1)),ROWS($1:38))),"")</f>
        <v/>
      </c>
      <c r="D39" s="260" t="str">
        <f t="array" ref="D39">IFERROR(INDEX('CLIENT LIST'!F$2:F$11,SMALL(IF('CLIENT LIST'!L$2:L$11="Uninsured",ROW('CLIENT LIST'!L$2:L$11)-(ROW('CLIENT LIST'!L$2)-1)),ROWS($1:38))),"")</f>
        <v/>
      </c>
      <c r="E39" s="260" t="str">
        <f t="array" ref="E39">IFERROR(INDEX('CLIENT LIST'!H$2:H$11,SMALL(IF('CLIENT LIST'!L$2:L$11="Uninsured",ROW('CLIENT LIST'!L$2:L$11)-(ROW('CLIENT LIST'!L$2)-1)),ROWS($1:38))),"")</f>
        <v/>
      </c>
      <c r="F39" s="260" t="str">
        <f t="array" ref="F39">IFERROR(INDEX('CLIENT LIST'!L$2:L$11,SMALL(IF('CLIENT LIST'!L$2:L$11="Uninsured",ROW('CLIENT LIST'!L$2:L$11)-(ROW('CLIENT LIST'!L$2)-1)),ROWS($1:38))),"")</f>
        <v/>
      </c>
      <c r="G39" s="261" t="str">
        <f t="array" ref="G39">IFERROR(INDEX('CLIENT LIST'!M$2:M$11,SMALL(IF('CLIENT LIST'!L$2:L$11="Uninsured",ROW('CLIENT LIST'!L$2:L$11)-(ROW('CLIENT LIST'!L$2)-1)),ROWS($1:38))),"")</f>
        <v/>
      </c>
    </row>
    <row r="40" spans="1:7" x14ac:dyDescent="0.15">
      <c r="A40" s="258">
        <v>39</v>
      </c>
      <c r="B40" s="259" t="str">
        <f t="array" ref="B40">IFERROR(INDEX('CLIENT LIST'!E$2:E$11,SMALL(IF('CLIENT LIST'!L$2:L$11="Uninsured",ROW('CLIENT LIST'!L$2:L$11)-(ROW('CLIENT LIST'!L$2)-1)),ROWS($1:39))),"")</f>
        <v/>
      </c>
      <c r="C40" s="260" t="str">
        <f t="array" ref="C40">IFERROR(INDEX('CLIENT LIST'!G$2:G$11,SMALL(IF('CLIENT LIST'!L$2:L$11="Uninsured",ROW('CLIENT LIST'!L$2:L$11)-(ROW('CLIENT LIST'!L$2)-1)),ROWS($1:39))),"")</f>
        <v/>
      </c>
      <c r="D40" s="260" t="str">
        <f t="array" ref="D40">IFERROR(INDEX('CLIENT LIST'!F$2:F$11,SMALL(IF('CLIENT LIST'!L$2:L$11="Uninsured",ROW('CLIENT LIST'!L$2:L$11)-(ROW('CLIENT LIST'!L$2)-1)),ROWS($1:39))),"")</f>
        <v/>
      </c>
      <c r="E40" s="260" t="str">
        <f t="array" ref="E40">IFERROR(INDEX('CLIENT LIST'!H$2:H$11,SMALL(IF('CLIENT LIST'!L$2:L$11="Uninsured",ROW('CLIENT LIST'!L$2:L$11)-(ROW('CLIENT LIST'!L$2)-1)),ROWS($1:39))),"")</f>
        <v/>
      </c>
      <c r="F40" s="260" t="str">
        <f t="array" ref="F40">IFERROR(INDEX('CLIENT LIST'!L$2:L$11,SMALL(IF('CLIENT LIST'!L$2:L$11="Uninsured",ROW('CLIENT LIST'!L$2:L$11)-(ROW('CLIENT LIST'!L$2)-1)),ROWS($1:39))),"")</f>
        <v/>
      </c>
      <c r="G40" s="261" t="str">
        <f t="array" ref="G40">IFERROR(INDEX('CLIENT LIST'!M$2:M$11,SMALL(IF('CLIENT LIST'!L$2:L$11="Uninsured",ROW('CLIENT LIST'!L$2:L$11)-(ROW('CLIENT LIST'!L$2)-1)),ROWS($1:39))),"")</f>
        <v/>
      </c>
    </row>
    <row r="41" spans="1:7" x14ac:dyDescent="0.15">
      <c r="A41" s="258">
        <v>40</v>
      </c>
      <c r="B41" s="259" t="str">
        <f t="array" ref="B41">IFERROR(INDEX('CLIENT LIST'!E$2:E$11,SMALL(IF('CLIENT LIST'!L$2:L$11="Uninsured",ROW('CLIENT LIST'!L$2:L$11)-(ROW('CLIENT LIST'!L$2)-1)),ROWS($1:40))),"")</f>
        <v/>
      </c>
      <c r="C41" s="260" t="str">
        <f t="array" ref="C41">IFERROR(INDEX('CLIENT LIST'!G$2:G$11,SMALL(IF('CLIENT LIST'!L$2:L$11="Uninsured",ROW('CLIENT LIST'!L$2:L$11)-(ROW('CLIENT LIST'!L$2)-1)),ROWS($1:40))),"")</f>
        <v/>
      </c>
      <c r="D41" s="260" t="str">
        <f t="array" ref="D41">IFERROR(INDEX('CLIENT LIST'!F$2:F$11,SMALL(IF('CLIENT LIST'!L$2:L$11="Uninsured",ROW('CLIENT LIST'!L$2:L$11)-(ROW('CLIENT LIST'!L$2)-1)),ROWS($1:40))),"")</f>
        <v/>
      </c>
      <c r="E41" s="260" t="str">
        <f t="array" ref="E41">IFERROR(INDEX('CLIENT LIST'!H$2:H$11,SMALL(IF('CLIENT LIST'!L$2:L$11="Uninsured",ROW('CLIENT LIST'!L$2:L$11)-(ROW('CLIENT LIST'!L$2)-1)),ROWS($1:40))),"")</f>
        <v/>
      </c>
      <c r="F41" s="260" t="str">
        <f t="array" ref="F41">IFERROR(INDEX('CLIENT LIST'!L$2:L$11,SMALL(IF('CLIENT LIST'!L$2:L$11="Uninsured",ROW('CLIENT LIST'!L$2:L$11)-(ROW('CLIENT LIST'!L$2)-1)),ROWS($1:40))),"")</f>
        <v/>
      </c>
      <c r="G41" s="261" t="str">
        <f t="array" ref="G41">IFERROR(INDEX('CLIENT LIST'!M$2:M$11,SMALL(IF('CLIENT LIST'!L$2:L$11="Uninsured",ROW('CLIENT LIST'!L$2:L$11)-(ROW('CLIENT LIST'!L$2)-1)),ROWS($1:40))),"")</f>
        <v/>
      </c>
    </row>
    <row r="42" spans="1:7" x14ac:dyDescent="0.15">
      <c r="A42" s="258">
        <v>41</v>
      </c>
      <c r="B42" s="259" t="str">
        <f t="array" ref="B42">IFERROR(INDEX('CLIENT LIST'!E$2:E$11,SMALL(IF('CLIENT LIST'!L$2:L$11="Uninsured",ROW('CLIENT LIST'!L$2:L$11)-(ROW('CLIENT LIST'!L$2)-1)),ROWS($1:41))),"")</f>
        <v/>
      </c>
      <c r="C42" s="260" t="str">
        <f t="array" ref="C42">IFERROR(INDEX('CLIENT LIST'!G$2:G$11,SMALL(IF('CLIENT LIST'!L$2:L$11="Uninsured",ROW('CLIENT LIST'!L$2:L$11)-(ROW('CLIENT LIST'!L$2)-1)),ROWS($1:41))),"")</f>
        <v/>
      </c>
      <c r="D42" s="260" t="str">
        <f t="array" ref="D42">IFERROR(INDEX('CLIENT LIST'!F$2:F$11,SMALL(IF('CLIENT LIST'!L$2:L$11="Uninsured",ROW('CLIENT LIST'!L$2:L$11)-(ROW('CLIENT LIST'!L$2)-1)),ROWS($1:41))),"")</f>
        <v/>
      </c>
      <c r="E42" s="260" t="str">
        <f t="array" ref="E42">IFERROR(INDEX('CLIENT LIST'!H$2:H$11,SMALL(IF('CLIENT LIST'!L$2:L$11="Uninsured",ROW('CLIENT LIST'!L$2:L$11)-(ROW('CLIENT LIST'!L$2)-1)),ROWS($1:41))),"")</f>
        <v/>
      </c>
      <c r="F42" s="260" t="str">
        <f t="array" ref="F42">IFERROR(INDEX('CLIENT LIST'!L$2:L$11,SMALL(IF('CLIENT LIST'!L$2:L$11="Uninsured",ROW('CLIENT LIST'!L$2:L$11)-(ROW('CLIENT LIST'!L$2)-1)),ROWS($1:41))),"")</f>
        <v/>
      </c>
      <c r="G42" s="261" t="str">
        <f t="array" ref="G42">IFERROR(INDEX('CLIENT LIST'!M$2:M$11,SMALL(IF('CLIENT LIST'!L$2:L$11="Uninsured",ROW('CLIENT LIST'!L$2:L$11)-(ROW('CLIENT LIST'!L$2)-1)),ROWS($1:41))),"")</f>
        <v/>
      </c>
    </row>
    <row r="43" spans="1:7" x14ac:dyDescent="0.15">
      <c r="A43" s="258">
        <v>42</v>
      </c>
      <c r="B43" s="259" t="str">
        <f t="array" ref="B43">IFERROR(INDEX('CLIENT LIST'!E$2:E$11,SMALL(IF('CLIENT LIST'!L$2:L$11="Uninsured",ROW('CLIENT LIST'!L$2:L$11)-(ROW('CLIENT LIST'!L$2)-1)),ROWS($1:42))),"")</f>
        <v/>
      </c>
      <c r="C43" s="260" t="str">
        <f t="array" ref="C43">IFERROR(INDEX('CLIENT LIST'!G$2:G$11,SMALL(IF('CLIENT LIST'!L$2:L$11="Uninsured",ROW('CLIENT LIST'!L$2:L$11)-(ROW('CLIENT LIST'!L$2)-1)),ROWS($1:42))),"")</f>
        <v/>
      </c>
      <c r="D43" s="260" t="str">
        <f t="array" ref="D43">IFERROR(INDEX('CLIENT LIST'!F$2:F$11,SMALL(IF('CLIENT LIST'!L$2:L$11="Uninsured",ROW('CLIENT LIST'!L$2:L$11)-(ROW('CLIENT LIST'!L$2)-1)),ROWS($1:42))),"")</f>
        <v/>
      </c>
      <c r="E43" s="260" t="str">
        <f t="array" ref="E43">IFERROR(INDEX('CLIENT LIST'!H$2:H$11,SMALL(IF('CLIENT LIST'!L$2:L$11="Uninsured",ROW('CLIENT LIST'!L$2:L$11)-(ROW('CLIENT LIST'!L$2)-1)),ROWS($1:42))),"")</f>
        <v/>
      </c>
      <c r="F43" s="260" t="str">
        <f t="array" ref="F43">IFERROR(INDEX('CLIENT LIST'!L$2:L$11,SMALL(IF('CLIENT LIST'!L$2:L$11="Uninsured",ROW('CLIENT LIST'!L$2:L$11)-(ROW('CLIENT LIST'!L$2)-1)),ROWS($1:42))),"")</f>
        <v/>
      </c>
      <c r="G43" s="261" t="str">
        <f t="array" ref="G43">IFERROR(INDEX('CLIENT LIST'!M$2:M$11,SMALL(IF('CLIENT LIST'!L$2:L$11="Uninsured",ROW('CLIENT LIST'!L$2:L$11)-(ROW('CLIENT LIST'!L$2)-1)),ROWS($1:42))),"")</f>
        <v/>
      </c>
    </row>
    <row r="44" spans="1:7" x14ac:dyDescent="0.15">
      <c r="A44" s="258">
        <v>43</v>
      </c>
      <c r="B44" s="259" t="str">
        <f t="array" ref="B44">IFERROR(INDEX('CLIENT LIST'!E$2:E$11,SMALL(IF('CLIENT LIST'!L$2:L$11="Uninsured",ROW('CLIENT LIST'!L$2:L$11)-(ROW('CLIENT LIST'!L$2)-1)),ROWS($1:43))),"")</f>
        <v/>
      </c>
      <c r="C44" s="260" t="str">
        <f t="array" ref="C44">IFERROR(INDEX('CLIENT LIST'!G$2:G$11,SMALL(IF('CLIENT LIST'!L$2:L$11="Uninsured",ROW('CLIENT LIST'!L$2:L$11)-(ROW('CLIENT LIST'!L$2)-1)),ROWS($1:43))),"")</f>
        <v/>
      </c>
      <c r="D44" s="260" t="str">
        <f t="array" ref="D44">IFERROR(INDEX('CLIENT LIST'!F$2:F$11,SMALL(IF('CLIENT LIST'!L$2:L$11="Uninsured",ROW('CLIENT LIST'!L$2:L$11)-(ROW('CLIENT LIST'!L$2)-1)),ROWS($1:43))),"")</f>
        <v/>
      </c>
      <c r="E44" s="260" t="str">
        <f t="array" ref="E44">IFERROR(INDEX('CLIENT LIST'!H$2:H$11,SMALL(IF('CLIENT LIST'!L$2:L$11="Uninsured",ROW('CLIENT LIST'!L$2:L$11)-(ROW('CLIENT LIST'!L$2)-1)),ROWS($1:43))),"")</f>
        <v/>
      </c>
      <c r="F44" s="260" t="str">
        <f t="array" ref="F44">IFERROR(INDEX('CLIENT LIST'!L$2:L$11,SMALL(IF('CLIENT LIST'!L$2:L$11="Uninsured",ROW('CLIENT LIST'!L$2:L$11)-(ROW('CLIENT LIST'!L$2)-1)),ROWS($1:43))),"")</f>
        <v/>
      </c>
      <c r="G44" s="261" t="str">
        <f t="array" ref="G44">IFERROR(INDEX('CLIENT LIST'!M$2:M$11,SMALL(IF('CLIENT LIST'!L$2:L$11="Uninsured",ROW('CLIENT LIST'!L$2:L$11)-(ROW('CLIENT LIST'!L$2)-1)),ROWS($1:43))),"")</f>
        <v/>
      </c>
    </row>
    <row r="45" spans="1:7" x14ac:dyDescent="0.15">
      <c r="A45" s="258">
        <v>44</v>
      </c>
      <c r="B45" s="259" t="str">
        <f t="array" ref="B45">IFERROR(INDEX('CLIENT LIST'!E$2:E$11,SMALL(IF('CLIENT LIST'!L$2:L$11="Uninsured",ROW('CLIENT LIST'!L$2:L$11)-(ROW('CLIENT LIST'!L$2)-1)),ROWS($1:44))),"")</f>
        <v/>
      </c>
      <c r="C45" s="260" t="str">
        <f t="array" ref="C45">IFERROR(INDEX('CLIENT LIST'!G$2:G$11,SMALL(IF('CLIENT LIST'!L$2:L$11="Uninsured",ROW('CLIENT LIST'!L$2:L$11)-(ROW('CLIENT LIST'!L$2)-1)),ROWS($1:44))),"")</f>
        <v/>
      </c>
      <c r="D45" s="260" t="str">
        <f t="array" ref="D45">IFERROR(INDEX('CLIENT LIST'!F$2:F$11,SMALL(IF('CLIENT LIST'!L$2:L$11="Uninsured",ROW('CLIENT LIST'!L$2:L$11)-(ROW('CLIENT LIST'!L$2)-1)),ROWS($1:44))),"")</f>
        <v/>
      </c>
      <c r="E45" s="260" t="str">
        <f t="array" ref="E45">IFERROR(INDEX('CLIENT LIST'!H$2:H$11,SMALL(IF('CLIENT LIST'!L$2:L$11="Uninsured",ROW('CLIENT LIST'!L$2:L$11)-(ROW('CLIENT LIST'!L$2)-1)),ROWS($1:44))),"")</f>
        <v/>
      </c>
      <c r="F45" s="260" t="str">
        <f t="array" ref="F45">IFERROR(INDEX('CLIENT LIST'!L$2:L$11,SMALL(IF('CLIENT LIST'!L$2:L$11="Uninsured",ROW('CLIENT LIST'!L$2:L$11)-(ROW('CLIENT LIST'!L$2)-1)),ROWS($1:44))),"")</f>
        <v/>
      </c>
      <c r="G45" s="261" t="str">
        <f t="array" ref="G45">IFERROR(INDEX('CLIENT LIST'!M$2:M$11,SMALL(IF('CLIENT LIST'!L$2:L$11="Uninsured",ROW('CLIENT LIST'!L$2:L$11)-(ROW('CLIENT LIST'!L$2)-1)),ROWS($1:44))),"")</f>
        <v/>
      </c>
    </row>
    <row r="46" spans="1:7" x14ac:dyDescent="0.15">
      <c r="A46" s="258">
        <v>45</v>
      </c>
      <c r="B46" s="259" t="str">
        <f t="array" ref="B46">IFERROR(INDEX('CLIENT LIST'!E$2:E$11,SMALL(IF('CLIENT LIST'!L$2:L$11="Uninsured",ROW('CLIENT LIST'!L$2:L$11)-(ROW('CLIENT LIST'!L$2)-1)),ROWS($1:45))),"")</f>
        <v/>
      </c>
      <c r="C46" s="260" t="str">
        <f t="array" ref="C46">IFERROR(INDEX('CLIENT LIST'!G$2:G$11,SMALL(IF('CLIENT LIST'!L$2:L$11="Uninsured",ROW('CLIENT LIST'!L$2:L$11)-(ROW('CLIENT LIST'!L$2)-1)),ROWS($1:45))),"")</f>
        <v/>
      </c>
      <c r="D46" s="260" t="str">
        <f t="array" ref="D46">IFERROR(INDEX('CLIENT LIST'!F$2:F$11,SMALL(IF('CLIENT LIST'!L$2:L$11="Uninsured",ROW('CLIENT LIST'!L$2:L$11)-(ROW('CLIENT LIST'!L$2)-1)),ROWS($1:45))),"")</f>
        <v/>
      </c>
      <c r="E46" s="260" t="str">
        <f t="array" ref="E46">IFERROR(INDEX('CLIENT LIST'!H$2:H$11,SMALL(IF('CLIENT LIST'!L$2:L$11="Uninsured",ROW('CLIENT LIST'!L$2:L$11)-(ROW('CLIENT LIST'!L$2)-1)),ROWS($1:45))),"")</f>
        <v/>
      </c>
      <c r="F46" s="260" t="str">
        <f t="array" ref="F46">IFERROR(INDEX('CLIENT LIST'!L$2:L$11,SMALL(IF('CLIENT LIST'!L$2:L$11="Uninsured",ROW('CLIENT LIST'!L$2:L$11)-(ROW('CLIENT LIST'!L$2)-1)),ROWS($1:45))),"")</f>
        <v/>
      </c>
      <c r="G46" s="261" t="str">
        <f t="array" ref="G46">IFERROR(INDEX('CLIENT LIST'!M$2:M$11,SMALL(IF('CLIENT LIST'!L$2:L$11="Uninsured",ROW('CLIENT LIST'!L$2:L$11)-(ROW('CLIENT LIST'!L$2)-1)),ROWS($1:45))),"")</f>
        <v/>
      </c>
    </row>
    <row r="47" spans="1:7" x14ac:dyDescent="0.15">
      <c r="A47" s="258">
        <v>46</v>
      </c>
      <c r="B47" s="259" t="str">
        <f t="array" ref="B47">IFERROR(INDEX('CLIENT LIST'!E$2:E$11,SMALL(IF('CLIENT LIST'!L$2:L$11="Uninsured",ROW('CLIENT LIST'!L$2:L$11)-(ROW('CLIENT LIST'!L$2)-1)),ROWS($1:46))),"")</f>
        <v/>
      </c>
      <c r="C47" s="260" t="str">
        <f t="array" ref="C47">IFERROR(INDEX('CLIENT LIST'!G$2:G$11,SMALL(IF('CLIENT LIST'!L$2:L$11="Uninsured",ROW('CLIENT LIST'!L$2:L$11)-(ROW('CLIENT LIST'!L$2)-1)),ROWS($1:46))),"")</f>
        <v/>
      </c>
      <c r="D47" s="260" t="str">
        <f t="array" ref="D47">IFERROR(INDEX('CLIENT LIST'!F$2:F$11,SMALL(IF('CLIENT LIST'!L$2:L$11="Uninsured",ROW('CLIENT LIST'!L$2:L$11)-(ROW('CLIENT LIST'!L$2)-1)),ROWS($1:46))),"")</f>
        <v/>
      </c>
      <c r="E47" s="260" t="str">
        <f t="array" ref="E47">IFERROR(INDEX('CLIENT LIST'!H$2:H$11,SMALL(IF('CLIENT LIST'!L$2:L$11="Uninsured",ROW('CLIENT LIST'!L$2:L$11)-(ROW('CLIENT LIST'!L$2)-1)),ROWS($1:46))),"")</f>
        <v/>
      </c>
      <c r="F47" s="260" t="str">
        <f t="array" ref="F47">IFERROR(INDEX('CLIENT LIST'!L$2:L$11,SMALL(IF('CLIENT LIST'!L$2:L$11="Uninsured",ROW('CLIENT LIST'!L$2:L$11)-(ROW('CLIENT LIST'!L$2)-1)),ROWS($1:46))),"")</f>
        <v/>
      </c>
      <c r="G47" s="261" t="str">
        <f t="array" ref="G47">IFERROR(INDEX('CLIENT LIST'!M$2:M$11,SMALL(IF('CLIENT LIST'!L$2:L$11="Uninsured",ROW('CLIENT LIST'!L$2:L$11)-(ROW('CLIENT LIST'!L$2)-1)),ROWS($1:46))),"")</f>
        <v/>
      </c>
    </row>
    <row r="48" spans="1:7" x14ac:dyDescent="0.15">
      <c r="A48" s="258">
        <v>47</v>
      </c>
      <c r="B48" s="259" t="str">
        <f t="array" ref="B48">IFERROR(INDEX('CLIENT LIST'!E$2:E$11,SMALL(IF('CLIENT LIST'!L$2:L$11="Uninsured",ROW('CLIENT LIST'!L$2:L$11)-(ROW('CLIENT LIST'!L$2)-1)),ROWS($1:47))),"")</f>
        <v/>
      </c>
      <c r="C48" s="260" t="str">
        <f t="array" ref="C48">IFERROR(INDEX('CLIENT LIST'!G$2:G$11,SMALL(IF('CLIENT LIST'!L$2:L$11="Uninsured",ROW('CLIENT LIST'!L$2:L$11)-(ROW('CLIENT LIST'!L$2)-1)),ROWS($1:47))),"")</f>
        <v/>
      </c>
      <c r="D48" s="260" t="str">
        <f t="array" ref="D48">IFERROR(INDEX('CLIENT LIST'!F$2:F$11,SMALL(IF('CLIENT LIST'!L$2:L$11="Uninsured",ROW('CLIENT LIST'!L$2:L$11)-(ROW('CLIENT LIST'!L$2)-1)),ROWS($1:47))),"")</f>
        <v/>
      </c>
      <c r="E48" s="260" t="str">
        <f t="array" ref="E48">IFERROR(INDEX('CLIENT LIST'!H$2:H$11,SMALL(IF('CLIENT LIST'!L$2:L$11="Uninsured",ROW('CLIENT LIST'!L$2:L$11)-(ROW('CLIENT LIST'!L$2)-1)),ROWS($1:47))),"")</f>
        <v/>
      </c>
      <c r="F48" s="260" t="str">
        <f t="array" ref="F48">IFERROR(INDEX('CLIENT LIST'!L$2:L$11,SMALL(IF('CLIENT LIST'!L$2:L$11="Uninsured",ROW('CLIENT LIST'!L$2:L$11)-(ROW('CLIENT LIST'!L$2)-1)),ROWS($1:47))),"")</f>
        <v/>
      </c>
      <c r="G48" s="261" t="str">
        <f t="array" ref="G48">IFERROR(INDEX('CLIENT LIST'!M$2:M$11,SMALL(IF('CLIENT LIST'!L$2:L$11="Uninsured",ROW('CLIENT LIST'!L$2:L$11)-(ROW('CLIENT LIST'!L$2)-1)),ROWS($1:47))),"")</f>
        <v/>
      </c>
    </row>
    <row r="49" spans="1:7" x14ac:dyDescent="0.15">
      <c r="A49" s="258">
        <v>48</v>
      </c>
      <c r="B49" s="259" t="str">
        <f t="array" ref="B49">IFERROR(INDEX('CLIENT LIST'!E$2:E$11,SMALL(IF('CLIENT LIST'!L$2:L$11="Uninsured",ROW('CLIENT LIST'!L$2:L$11)-(ROW('CLIENT LIST'!L$2)-1)),ROWS($1:48))),"")</f>
        <v/>
      </c>
      <c r="C49" s="260" t="str">
        <f t="array" ref="C49">IFERROR(INDEX('CLIENT LIST'!G$2:G$11,SMALL(IF('CLIENT LIST'!L$2:L$11="Uninsured",ROW('CLIENT LIST'!L$2:L$11)-(ROW('CLIENT LIST'!L$2)-1)),ROWS($1:48))),"")</f>
        <v/>
      </c>
      <c r="D49" s="260" t="str">
        <f t="array" ref="D49">IFERROR(INDEX('CLIENT LIST'!F$2:F$11,SMALL(IF('CLIENT LIST'!L$2:L$11="Uninsured",ROW('CLIENT LIST'!L$2:L$11)-(ROW('CLIENT LIST'!L$2)-1)),ROWS($1:48))),"")</f>
        <v/>
      </c>
      <c r="E49" s="260" t="str">
        <f t="array" ref="E49">IFERROR(INDEX('CLIENT LIST'!H$2:H$11,SMALL(IF('CLIENT LIST'!L$2:L$11="Uninsured",ROW('CLIENT LIST'!L$2:L$11)-(ROW('CLIENT LIST'!L$2)-1)),ROWS($1:48))),"")</f>
        <v/>
      </c>
      <c r="F49" s="260" t="str">
        <f t="array" ref="F49">IFERROR(INDEX('CLIENT LIST'!L$2:L$11,SMALL(IF('CLIENT LIST'!L$2:L$11="Uninsured",ROW('CLIENT LIST'!L$2:L$11)-(ROW('CLIENT LIST'!L$2)-1)),ROWS($1:48))),"")</f>
        <v/>
      </c>
      <c r="G49" s="261" t="str">
        <f t="array" ref="G49">IFERROR(INDEX('CLIENT LIST'!M$2:M$11,SMALL(IF('CLIENT LIST'!L$2:L$11="Uninsured",ROW('CLIENT LIST'!L$2:L$11)-(ROW('CLIENT LIST'!L$2)-1)),ROWS($1:48))),"")</f>
        <v/>
      </c>
    </row>
    <row r="50" spans="1:7" x14ac:dyDescent="0.15">
      <c r="A50" s="258">
        <v>49</v>
      </c>
      <c r="B50" s="259" t="str">
        <f t="array" ref="B50">IFERROR(INDEX('CLIENT LIST'!E$2:E$11,SMALL(IF('CLIENT LIST'!L$2:L$11="Uninsured",ROW('CLIENT LIST'!L$2:L$11)-(ROW('CLIENT LIST'!L$2)-1)),ROWS($1:49))),"")</f>
        <v/>
      </c>
      <c r="C50" s="260" t="str">
        <f t="array" ref="C50">IFERROR(INDEX('CLIENT LIST'!G$2:G$11,SMALL(IF('CLIENT LIST'!L$2:L$11="Uninsured",ROW('CLIENT LIST'!L$2:L$11)-(ROW('CLIENT LIST'!L$2)-1)),ROWS($1:49))),"")</f>
        <v/>
      </c>
      <c r="D50" s="260" t="str">
        <f t="array" ref="D50">IFERROR(INDEX('CLIENT LIST'!F$2:F$11,SMALL(IF('CLIENT LIST'!L$2:L$11="Uninsured",ROW('CLIENT LIST'!L$2:L$11)-(ROW('CLIENT LIST'!L$2)-1)),ROWS($1:49))),"")</f>
        <v/>
      </c>
      <c r="E50" s="260" t="str">
        <f t="array" ref="E50">IFERROR(INDEX('CLIENT LIST'!H$2:H$11,SMALL(IF('CLIENT LIST'!L$2:L$11="Uninsured",ROW('CLIENT LIST'!L$2:L$11)-(ROW('CLIENT LIST'!L$2)-1)),ROWS($1:49))),"")</f>
        <v/>
      </c>
      <c r="F50" s="260" t="str">
        <f t="array" ref="F50">IFERROR(INDEX('CLIENT LIST'!L$2:L$11,SMALL(IF('CLIENT LIST'!L$2:L$11="Uninsured",ROW('CLIENT LIST'!L$2:L$11)-(ROW('CLIENT LIST'!L$2)-1)),ROWS($1:49))),"")</f>
        <v/>
      </c>
      <c r="G50" s="261" t="str">
        <f t="array" ref="G50">IFERROR(INDEX('CLIENT LIST'!M$2:M$11,SMALL(IF('CLIENT LIST'!L$2:L$11="Uninsured",ROW('CLIENT LIST'!L$2:L$11)-(ROW('CLIENT LIST'!L$2)-1)),ROWS($1:49))),"")</f>
        <v/>
      </c>
    </row>
    <row r="51" spans="1:7" x14ac:dyDescent="0.15">
      <c r="A51" s="258">
        <v>50</v>
      </c>
      <c r="B51" s="259" t="str">
        <f t="array" ref="B51">IFERROR(INDEX('CLIENT LIST'!E$2:E$11,SMALL(IF('CLIENT LIST'!L$2:L$11="Uninsured",ROW('CLIENT LIST'!L$2:L$11)-(ROW('CLIENT LIST'!L$2)-1)),ROWS($1:50))),"")</f>
        <v/>
      </c>
      <c r="C51" s="260" t="str">
        <f t="array" ref="C51">IFERROR(INDEX('CLIENT LIST'!G$2:G$11,SMALL(IF('CLIENT LIST'!L$2:L$11="Uninsured",ROW('CLIENT LIST'!L$2:L$11)-(ROW('CLIENT LIST'!L$2)-1)),ROWS($1:50))),"")</f>
        <v/>
      </c>
      <c r="D51" s="260" t="str">
        <f t="array" ref="D51">IFERROR(INDEX('CLIENT LIST'!F$2:F$11,SMALL(IF('CLIENT LIST'!L$2:L$11="Uninsured",ROW('CLIENT LIST'!L$2:L$11)-(ROW('CLIENT LIST'!L$2)-1)),ROWS($1:50))),"")</f>
        <v/>
      </c>
      <c r="E51" s="260" t="str">
        <f t="array" ref="E51">IFERROR(INDEX('CLIENT LIST'!H$2:H$11,SMALL(IF('CLIENT LIST'!L$2:L$11="Uninsured",ROW('CLIENT LIST'!L$2:L$11)-(ROW('CLIENT LIST'!L$2)-1)),ROWS($1:50))),"")</f>
        <v/>
      </c>
      <c r="F51" s="260" t="str">
        <f t="array" ref="F51">IFERROR(INDEX('CLIENT LIST'!L$2:L$11,SMALL(IF('CLIENT LIST'!L$2:L$11="Uninsured",ROW('CLIENT LIST'!L$2:L$11)-(ROW('CLIENT LIST'!L$2)-1)),ROWS($1:50))),"")</f>
        <v/>
      </c>
      <c r="G51" s="261" t="str">
        <f t="array" ref="G51">IFERROR(INDEX('CLIENT LIST'!M$2:M$11,SMALL(IF('CLIENT LIST'!L$2:L$11="Uninsured",ROW('CLIENT LIST'!L$2:L$11)-(ROW('CLIENT LIST'!L$2)-1)),ROWS($1:50))),"")</f>
        <v/>
      </c>
    </row>
    <row r="52" spans="1:7" x14ac:dyDescent="0.15">
      <c r="A52" s="258">
        <v>51</v>
      </c>
      <c r="B52" s="259" t="str">
        <f t="array" ref="B52">IFERROR(INDEX('CLIENT LIST'!E$2:E$11,SMALL(IF('CLIENT LIST'!L$2:L$11="Uninsured",ROW('CLIENT LIST'!L$2:L$11)-(ROW('CLIENT LIST'!L$2)-1)),ROWS($1:51))),"")</f>
        <v/>
      </c>
      <c r="C52" s="260" t="str">
        <f t="array" ref="C52">IFERROR(INDEX('CLIENT LIST'!G$2:G$11,SMALL(IF('CLIENT LIST'!L$2:L$11="Uninsured",ROW('CLIENT LIST'!L$2:L$11)-(ROW('CLIENT LIST'!L$2)-1)),ROWS($1:51))),"")</f>
        <v/>
      </c>
      <c r="D52" s="260" t="str">
        <f t="array" ref="D52">IFERROR(INDEX('CLIENT LIST'!F$2:F$11,SMALL(IF('CLIENT LIST'!L$2:L$11="Uninsured",ROW('CLIENT LIST'!L$2:L$11)-(ROW('CLIENT LIST'!L$2)-1)),ROWS($1:51))),"")</f>
        <v/>
      </c>
      <c r="E52" s="260" t="str">
        <f t="array" ref="E52">IFERROR(INDEX('CLIENT LIST'!H$2:H$11,SMALL(IF('CLIENT LIST'!L$2:L$11="Uninsured",ROW('CLIENT LIST'!L$2:L$11)-(ROW('CLIENT LIST'!L$2)-1)),ROWS($1:51))),"")</f>
        <v/>
      </c>
      <c r="F52" s="260" t="str">
        <f t="array" ref="F52">IFERROR(INDEX('CLIENT LIST'!L$2:L$11,SMALL(IF('CLIENT LIST'!L$2:L$11="Uninsured",ROW('CLIENT LIST'!L$2:L$11)-(ROW('CLIENT LIST'!L$2)-1)),ROWS($1:51))),"")</f>
        <v/>
      </c>
      <c r="G52" s="261" t="str">
        <f t="array" ref="G52">IFERROR(INDEX('CLIENT LIST'!M$2:M$11,SMALL(IF('CLIENT LIST'!L$2:L$11="Uninsured",ROW('CLIENT LIST'!L$2:L$11)-(ROW('CLIENT LIST'!L$2)-1)),ROWS($1:51))),"")</f>
        <v/>
      </c>
    </row>
    <row r="53" spans="1:7" x14ac:dyDescent="0.15">
      <c r="A53" s="258">
        <v>52</v>
      </c>
      <c r="B53" s="259" t="str">
        <f t="array" ref="B53">IFERROR(INDEX('CLIENT LIST'!E$2:E$11,SMALL(IF('CLIENT LIST'!L$2:L$11="Uninsured",ROW('CLIENT LIST'!L$2:L$11)-(ROW('CLIENT LIST'!L$2)-1)),ROWS($1:52))),"")</f>
        <v/>
      </c>
      <c r="C53" s="260" t="str">
        <f t="array" ref="C53">IFERROR(INDEX('CLIENT LIST'!G$2:G$11,SMALL(IF('CLIENT LIST'!L$2:L$11="Uninsured",ROW('CLIENT LIST'!L$2:L$11)-(ROW('CLIENT LIST'!L$2)-1)),ROWS($1:52))),"")</f>
        <v/>
      </c>
      <c r="D53" s="260" t="str">
        <f t="array" ref="D53">IFERROR(INDEX('CLIENT LIST'!F$2:F$11,SMALL(IF('CLIENT LIST'!L$2:L$11="Uninsured",ROW('CLIENT LIST'!L$2:L$11)-(ROW('CLIENT LIST'!L$2)-1)),ROWS($1:52))),"")</f>
        <v/>
      </c>
      <c r="E53" s="260" t="str">
        <f t="array" ref="E53">IFERROR(INDEX('CLIENT LIST'!H$2:H$11,SMALL(IF('CLIENT LIST'!L$2:L$11="Uninsured",ROW('CLIENT LIST'!L$2:L$11)-(ROW('CLIENT LIST'!L$2)-1)),ROWS($1:52))),"")</f>
        <v/>
      </c>
      <c r="F53" s="260" t="str">
        <f t="array" ref="F53">IFERROR(INDEX('CLIENT LIST'!L$2:L$11,SMALL(IF('CLIENT LIST'!L$2:L$11="Uninsured",ROW('CLIENT LIST'!L$2:L$11)-(ROW('CLIENT LIST'!L$2)-1)),ROWS($1:52))),"")</f>
        <v/>
      </c>
      <c r="G53" s="261" t="str">
        <f t="array" ref="G53">IFERROR(INDEX('CLIENT LIST'!M$2:M$11,SMALL(IF('CLIENT LIST'!L$2:L$11="Uninsured",ROW('CLIENT LIST'!L$2:L$11)-(ROW('CLIENT LIST'!L$2)-1)),ROWS($1:52))),"")</f>
        <v/>
      </c>
    </row>
    <row r="54" spans="1:7" x14ac:dyDescent="0.15">
      <c r="A54" s="258">
        <v>53</v>
      </c>
      <c r="B54" s="259" t="str">
        <f t="array" ref="B54">IFERROR(INDEX('CLIENT LIST'!E$2:E$11,SMALL(IF('CLIENT LIST'!L$2:L$11="Uninsured",ROW('CLIENT LIST'!L$2:L$11)-(ROW('CLIENT LIST'!L$2)-1)),ROWS($1:53))),"")</f>
        <v/>
      </c>
      <c r="C54" s="260" t="str">
        <f t="array" ref="C54">IFERROR(INDEX('CLIENT LIST'!G$2:G$11,SMALL(IF('CLIENT LIST'!L$2:L$11="Uninsured",ROW('CLIENT LIST'!L$2:L$11)-(ROW('CLIENT LIST'!L$2)-1)),ROWS($1:53))),"")</f>
        <v/>
      </c>
      <c r="D54" s="260" t="str">
        <f t="array" ref="D54">IFERROR(INDEX('CLIENT LIST'!F$2:F$11,SMALL(IF('CLIENT LIST'!L$2:L$11="Uninsured",ROW('CLIENT LIST'!L$2:L$11)-(ROW('CLIENT LIST'!L$2)-1)),ROWS($1:53))),"")</f>
        <v/>
      </c>
      <c r="E54" s="260" t="str">
        <f t="array" ref="E54">IFERROR(INDEX('CLIENT LIST'!H$2:H$11,SMALL(IF('CLIENT LIST'!L$2:L$11="Uninsured",ROW('CLIENT LIST'!L$2:L$11)-(ROW('CLIENT LIST'!L$2)-1)),ROWS($1:53))),"")</f>
        <v/>
      </c>
      <c r="F54" s="260" t="str">
        <f t="array" ref="F54">IFERROR(INDEX('CLIENT LIST'!L$2:L$11,SMALL(IF('CLIENT LIST'!L$2:L$11="Uninsured",ROW('CLIENT LIST'!L$2:L$11)-(ROW('CLIENT LIST'!L$2)-1)),ROWS($1:53))),"")</f>
        <v/>
      </c>
      <c r="G54" s="261" t="str">
        <f t="array" ref="G54">IFERROR(INDEX('CLIENT LIST'!M$2:M$11,SMALL(IF('CLIENT LIST'!L$2:L$11="Uninsured",ROW('CLIENT LIST'!L$2:L$11)-(ROW('CLIENT LIST'!L$2)-1)),ROWS($1:53))),"")</f>
        <v/>
      </c>
    </row>
    <row r="55" spans="1:7" x14ac:dyDescent="0.15">
      <c r="A55" s="258">
        <v>54</v>
      </c>
      <c r="B55" s="259" t="str">
        <f t="array" ref="B55">IFERROR(INDEX('CLIENT LIST'!E$2:E$11,SMALL(IF('CLIENT LIST'!L$2:L$11="Uninsured",ROW('CLIENT LIST'!L$2:L$11)-(ROW('CLIENT LIST'!L$2)-1)),ROWS($1:54))),"")</f>
        <v/>
      </c>
      <c r="C55" s="260" t="str">
        <f t="array" ref="C55">IFERROR(INDEX('CLIENT LIST'!G$2:G$11,SMALL(IF('CLIENT LIST'!L$2:L$11="Uninsured",ROW('CLIENT LIST'!L$2:L$11)-(ROW('CLIENT LIST'!L$2)-1)),ROWS($1:54))),"")</f>
        <v/>
      </c>
      <c r="D55" s="260" t="str">
        <f t="array" ref="D55">IFERROR(INDEX('CLIENT LIST'!F$2:F$11,SMALL(IF('CLIENT LIST'!L$2:L$11="Uninsured",ROW('CLIENT LIST'!L$2:L$11)-(ROW('CLIENT LIST'!L$2)-1)),ROWS($1:54))),"")</f>
        <v/>
      </c>
      <c r="E55" s="260" t="str">
        <f t="array" ref="E55">IFERROR(INDEX('CLIENT LIST'!H$2:H$11,SMALL(IF('CLIENT LIST'!L$2:L$11="Uninsured",ROW('CLIENT LIST'!L$2:L$11)-(ROW('CLIENT LIST'!L$2)-1)),ROWS($1:54))),"")</f>
        <v/>
      </c>
      <c r="F55" s="260" t="str">
        <f t="array" ref="F55">IFERROR(INDEX('CLIENT LIST'!L$2:L$11,SMALL(IF('CLIENT LIST'!L$2:L$11="Uninsured",ROW('CLIENT LIST'!L$2:L$11)-(ROW('CLIENT LIST'!L$2)-1)),ROWS($1:54))),"")</f>
        <v/>
      </c>
      <c r="G55" s="261" t="str">
        <f t="array" ref="G55">IFERROR(INDEX('CLIENT LIST'!M$2:M$11,SMALL(IF('CLIENT LIST'!L$2:L$11="Uninsured",ROW('CLIENT LIST'!L$2:L$11)-(ROW('CLIENT LIST'!L$2)-1)),ROWS($1:54))),"")</f>
        <v/>
      </c>
    </row>
    <row r="56" spans="1:7" x14ac:dyDescent="0.15">
      <c r="A56" s="258">
        <v>55</v>
      </c>
      <c r="B56" s="259" t="str">
        <f t="array" ref="B56">IFERROR(INDEX('CLIENT LIST'!E$2:E$11,SMALL(IF('CLIENT LIST'!L$2:L$11="Uninsured",ROW('CLIENT LIST'!L$2:L$11)-(ROW('CLIENT LIST'!L$2)-1)),ROWS($1:55))),"")</f>
        <v/>
      </c>
      <c r="C56" s="260" t="str">
        <f t="array" ref="C56">IFERROR(INDEX('CLIENT LIST'!G$2:G$11,SMALL(IF('CLIENT LIST'!L$2:L$11="Uninsured",ROW('CLIENT LIST'!L$2:L$11)-(ROW('CLIENT LIST'!L$2)-1)),ROWS($1:55))),"")</f>
        <v/>
      </c>
      <c r="D56" s="260" t="str">
        <f t="array" ref="D56">IFERROR(INDEX('CLIENT LIST'!F$2:F$11,SMALL(IF('CLIENT LIST'!L$2:L$11="Uninsured",ROW('CLIENT LIST'!L$2:L$11)-(ROW('CLIENT LIST'!L$2)-1)),ROWS($1:55))),"")</f>
        <v/>
      </c>
      <c r="E56" s="260" t="str">
        <f t="array" ref="E56">IFERROR(INDEX('CLIENT LIST'!H$2:H$11,SMALL(IF('CLIENT LIST'!L$2:L$11="Uninsured",ROW('CLIENT LIST'!L$2:L$11)-(ROW('CLIENT LIST'!L$2)-1)),ROWS($1:55))),"")</f>
        <v/>
      </c>
      <c r="F56" s="260" t="str">
        <f t="array" ref="F56">IFERROR(INDEX('CLIENT LIST'!L$2:L$11,SMALL(IF('CLIENT LIST'!L$2:L$11="Uninsured",ROW('CLIENT LIST'!L$2:L$11)-(ROW('CLIENT LIST'!L$2)-1)),ROWS($1:55))),"")</f>
        <v/>
      </c>
      <c r="G56" s="261" t="str">
        <f t="array" ref="G56">IFERROR(INDEX('CLIENT LIST'!M$2:M$11,SMALL(IF('CLIENT LIST'!L$2:L$11="Uninsured",ROW('CLIENT LIST'!L$2:L$11)-(ROW('CLIENT LIST'!L$2)-1)),ROWS($1:55))),"")</f>
        <v/>
      </c>
    </row>
    <row r="57" spans="1:7" x14ac:dyDescent="0.15">
      <c r="A57" s="258">
        <v>56</v>
      </c>
      <c r="B57" s="259" t="str">
        <f t="array" ref="B57">IFERROR(INDEX('CLIENT LIST'!E$2:E$11,SMALL(IF('CLIENT LIST'!L$2:L$11="Uninsured",ROW('CLIENT LIST'!L$2:L$11)-(ROW('CLIENT LIST'!L$2)-1)),ROWS($1:56))),"")</f>
        <v/>
      </c>
      <c r="C57" s="260" t="str">
        <f t="array" ref="C57">IFERROR(INDEX('CLIENT LIST'!G$2:G$11,SMALL(IF('CLIENT LIST'!L$2:L$11="Uninsured",ROW('CLIENT LIST'!L$2:L$11)-(ROW('CLIENT LIST'!L$2)-1)),ROWS($1:56))),"")</f>
        <v/>
      </c>
      <c r="D57" s="260" t="str">
        <f t="array" ref="D57">IFERROR(INDEX('CLIENT LIST'!F$2:F$11,SMALL(IF('CLIENT LIST'!L$2:L$11="Uninsured",ROW('CLIENT LIST'!L$2:L$11)-(ROW('CLIENT LIST'!L$2)-1)),ROWS($1:56))),"")</f>
        <v/>
      </c>
      <c r="E57" s="260" t="str">
        <f t="array" ref="E57">IFERROR(INDEX('CLIENT LIST'!H$2:H$11,SMALL(IF('CLIENT LIST'!L$2:L$11="Uninsured",ROW('CLIENT LIST'!L$2:L$11)-(ROW('CLIENT LIST'!L$2)-1)),ROWS($1:56))),"")</f>
        <v/>
      </c>
      <c r="F57" s="260" t="str">
        <f t="array" ref="F57">IFERROR(INDEX('CLIENT LIST'!L$2:L$11,SMALL(IF('CLIENT LIST'!L$2:L$11="Uninsured",ROW('CLIENT LIST'!L$2:L$11)-(ROW('CLIENT LIST'!L$2)-1)),ROWS($1:56))),"")</f>
        <v/>
      </c>
      <c r="G57" s="261" t="str">
        <f t="array" ref="G57">IFERROR(INDEX('CLIENT LIST'!M$2:M$11,SMALL(IF('CLIENT LIST'!L$2:L$11="Uninsured",ROW('CLIENT LIST'!L$2:L$11)-(ROW('CLIENT LIST'!L$2)-1)),ROWS($1:56))),"")</f>
        <v/>
      </c>
    </row>
    <row r="58" spans="1:7" x14ac:dyDescent="0.15">
      <c r="A58" s="258">
        <v>57</v>
      </c>
      <c r="B58" s="259" t="str">
        <f t="array" ref="B58">IFERROR(INDEX('CLIENT LIST'!E$2:E$11,SMALL(IF('CLIENT LIST'!L$2:L$11="Uninsured",ROW('CLIENT LIST'!L$2:L$11)-(ROW('CLIENT LIST'!L$2)-1)),ROWS($1:57))),"")</f>
        <v/>
      </c>
      <c r="C58" s="260" t="str">
        <f t="array" ref="C58">IFERROR(INDEX('CLIENT LIST'!G$2:G$11,SMALL(IF('CLIENT LIST'!L$2:L$11="Uninsured",ROW('CLIENT LIST'!L$2:L$11)-(ROW('CLIENT LIST'!L$2)-1)),ROWS($1:57))),"")</f>
        <v/>
      </c>
      <c r="D58" s="260" t="str">
        <f t="array" ref="D58">IFERROR(INDEX('CLIENT LIST'!F$2:F$11,SMALL(IF('CLIENT LIST'!L$2:L$11="Uninsured",ROW('CLIENT LIST'!L$2:L$11)-(ROW('CLIENT LIST'!L$2)-1)),ROWS($1:57))),"")</f>
        <v/>
      </c>
      <c r="E58" s="260" t="str">
        <f t="array" ref="E58">IFERROR(INDEX('CLIENT LIST'!H$2:H$11,SMALL(IF('CLIENT LIST'!L$2:L$11="Uninsured",ROW('CLIENT LIST'!L$2:L$11)-(ROW('CLIENT LIST'!L$2)-1)),ROWS($1:57))),"")</f>
        <v/>
      </c>
      <c r="F58" s="260" t="str">
        <f t="array" ref="F58">IFERROR(INDEX('CLIENT LIST'!L$2:L$11,SMALL(IF('CLIENT LIST'!L$2:L$11="Uninsured",ROW('CLIENT LIST'!L$2:L$11)-(ROW('CLIENT LIST'!L$2)-1)),ROWS($1:57))),"")</f>
        <v/>
      </c>
      <c r="G58" s="261" t="str">
        <f t="array" ref="G58">IFERROR(INDEX('CLIENT LIST'!M$2:M$11,SMALL(IF('CLIENT LIST'!L$2:L$11="Uninsured",ROW('CLIENT LIST'!L$2:L$11)-(ROW('CLIENT LIST'!L$2)-1)),ROWS($1:57))),"")</f>
        <v/>
      </c>
    </row>
    <row r="59" spans="1:7" x14ac:dyDescent="0.15">
      <c r="A59" s="258">
        <v>58</v>
      </c>
      <c r="B59" s="259" t="str">
        <f t="array" ref="B59">IFERROR(INDEX('CLIENT LIST'!E$2:E$11,SMALL(IF('CLIENT LIST'!L$2:L$11="Uninsured",ROW('CLIENT LIST'!L$2:L$11)-(ROW('CLIENT LIST'!L$2)-1)),ROWS($1:58))),"")</f>
        <v/>
      </c>
      <c r="C59" s="260" t="str">
        <f t="array" ref="C59">IFERROR(INDEX('CLIENT LIST'!G$2:G$11,SMALL(IF('CLIENT LIST'!L$2:L$11="Uninsured",ROW('CLIENT LIST'!L$2:L$11)-(ROW('CLIENT LIST'!L$2)-1)),ROWS($1:58))),"")</f>
        <v/>
      </c>
      <c r="D59" s="260" t="str">
        <f t="array" ref="D59">IFERROR(INDEX('CLIENT LIST'!F$2:F$11,SMALL(IF('CLIENT LIST'!L$2:L$11="Uninsured",ROW('CLIENT LIST'!L$2:L$11)-(ROW('CLIENT LIST'!L$2)-1)),ROWS($1:58))),"")</f>
        <v/>
      </c>
      <c r="E59" s="260" t="str">
        <f t="array" ref="E59">IFERROR(INDEX('CLIENT LIST'!H$2:H$11,SMALL(IF('CLIENT LIST'!L$2:L$11="Uninsured",ROW('CLIENT LIST'!L$2:L$11)-(ROW('CLIENT LIST'!L$2)-1)),ROWS($1:58))),"")</f>
        <v/>
      </c>
      <c r="F59" s="260" t="str">
        <f t="array" ref="F59">IFERROR(INDEX('CLIENT LIST'!L$2:L$11,SMALL(IF('CLIENT LIST'!L$2:L$11="Uninsured",ROW('CLIENT LIST'!L$2:L$11)-(ROW('CLIENT LIST'!L$2)-1)),ROWS($1:58))),"")</f>
        <v/>
      </c>
      <c r="G59" s="261" t="str">
        <f t="array" ref="G59">IFERROR(INDEX('CLIENT LIST'!M$2:M$11,SMALL(IF('CLIENT LIST'!L$2:L$11="Uninsured",ROW('CLIENT LIST'!L$2:L$11)-(ROW('CLIENT LIST'!L$2)-1)),ROWS($1:58))),"")</f>
        <v/>
      </c>
    </row>
    <row r="60" spans="1:7" x14ac:dyDescent="0.15">
      <c r="A60" s="258">
        <v>59</v>
      </c>
      <c r="B60" s="259" t="str">
        <f t="array" ref="B60">IFERROR(INDEX('CLIENT LIST'!E$2:E$11,SMALL(IF('CLIENT LIST'!L$2:L$11="Uninsured",ROW('CLIENT LIST'!L$2:L$11)-(ROW('CLIENT LIST'!L$2)-1)),ROWS($1:59))),"")</f>
        <v/>
      </c>
      <c r="C60" s="260" t="str">
        <f t="array" ref="C60">IFERROR(INDEX('CLIENT LIST'!G$2:G$11,SMALL(IF('CLIENT LIST'!L$2:L$11="Uninsured",ROW('CLIENT LIST'!L$2:L$11)-(ROW('CLIENT LIST'!L$2)-1)),ROWS($1:59))),"")</f>
        <v/>
      </c>
      <c r="D60" s="260" t="str">
        <f t="array" ref="D60">IFERROR(INDEX('CLIENT LIST'!F$2:F$11,SMALL(IF('CLIENT LIST'!L$2:L$11="Uninsured",ROW('CLIENT LIST'!L$2:L$11)-(ROW('CLIENT LIST'!L$2)-1)),ROWS($1:59))),"")</f>
        <v/>
      </c>
      <c r="E60" s="260" t="str">
        <f t="array" ref="E60">IFERROR(INDEX('CLIENT LIST'!H$2:H$11,SMALL(IF('CLIENT LIST'!L$2:L$11="Uninsured",ROW('CLIENT LIST'!L$2:L$11)-(ROW('CLIENT LIST'!L$2)-1)),ROWS($1:59))),"")</f>
        <v/>
      </c>
      <c r="F60" s="260" t="str">
        <f t="array" ref="F60">IFERROR(INDEX('CLIENT LIST'!L$2:L$11,SMALL(IF('CLIENT LIST'!L$2:L$11="Uninsured",ROW('CLIENT LIST'!L$2:L$11)-(ROW('CLIENT LIST'!L$2)-1)),ROWS($1:59))),"")</f>
        <v/>
      </c>
      <c r="G60" s="261" t="str">
        <f t="array" ref="G60">IFERROR(INDEX('CLIENT LIST'!M$2:M$11,SMALL(IF('CLIENT LIST'!L$2:L$11="Uninsured",ROW('CLIENT LIST'!L$2:L$11)-(ROW('CLIENT LIST'!L$2)-1)),ROWS($1:59))),"")</f>
        <v/>
      </c>
    </row>
    <row r="61" spans="1:7" x14ac:dyDescent="0.15">
      <c r="A61" s="258">
        <v>60</v>
      </c>
      <c r="B61" s="259" t="str">
        <f t="array" ref="B61">IFERROR(INDEX('CLIENT LIST'!E$2:E$11,SMALL(IF('CLIENT LIST'!L$2:L$11="Uninsured",ROW('CLIENT LIST'!L$2:L$11)-(ROW('CLIENT LIST'!L$2)-1)),ROWS($1:60))),"")</f>
        <v/>
      </c>
      <c r="C61" s="260" t="str">
        <f t="array" ref="C61">IFERROR(INDEX('CLIENT LIST'!G$2:G$11,SMALL(IF('CLIENT LIST'!L$2:L$11="Uninsured",ROW('CLIENT LIST'!L$2:L$11)-(ROW('CLIENT LIST'!L$2)-1)),ROWS($1:60))),"")</f>
        <v/>
      </c>
      <c r="D61" s="260" t="str">
        <f t="array" ref="D61">IFERROR(INDEX('CLIENT LIST'!F$2:F$11,SMALL(IF('CLIENT LIST'!L$2:L$11="Uninsured",ROW('CLIENT LIST'!L$2:L$11)-(ROW('CLIENT LIST'!L$2)-1)),ROWS($1:60))),"")</f>
        <v/>
      </c>
      <c r="E61" s="260" t="str">
        <f t="array" ref="E61">IFERROR(INDEX('CLIENT LIST'!H$2:H$11,SMALL(IF('CLIENT LIST'!L$2:L$11="Uninsured",ROW('CLIENT LIST'!L$2:L$11)-(ROW('CLIENT LIST'!L$2)-1)),ROWS($1:60))),"")</f>
        <v/>
      </c>
      <c r="F61" s="260" t="str">
        <f t="array" ref="F61">IFERROR(INDEX('CLIENT LIST'!L$2:L$11,SMALL(IF('CLIENT LIST'!L$2:L$11="Uninsured",ROW('CLIENT LIST'!L$2:L$11)-(ROW('CLIENT LIST'!L$2)-1)),ROWS($1:60))),"")</f>
        <v/>
      </c>
      <c r="G61" s="261" t="str">
        <f t="array" ref="G61">IFERROR(INDEX('CLIENT LIST'!M$2:M$11,SMALL(IF('CLIENT LIST'!L$2:L$11="Uninsured",ROW('CLIENT LIST'!L$2:L$11)-(ROW('CLIENT LIST'!L$2)-1)),ROWS($1:60))),"")</f>
        <v/>
      </c>
    </row>
    <row r="62" spans="1:7" x14ac:dyDescent="0.15">
      <c r="A62" s="258">
        <v>61</v>
      </c>
      <c r="B62" s="259" t="str">
        <f t="array" ref="B62">IFERROR(INDEX('CLIENT LIST'!E$2:E$11,SMALL(IF('CLIENT LIST'!L$2:L$11="Uninsured",ROW('CLIENT LIST'!L$2:L$11)-(ROW('CLIENT LIST'!L$2)-1)),ROWS($1:61))),"")</f>
        <v/>
      </c>
      <c r="C62" s="260" t="str">
        <f t="array" ref="C62">IFERROR(INDEX('CLIENT LIST'!G$2:G$11,SMALL(IF('CLIENT LIST'!L$2:L$11="Uninsured",ROW('CLIENT LIST'!L$2:L$11)-(ROW('CLIENT LIST'!L$2)-1)),ROWS($1:61))),"")</f>
        <v/>
      </c>
      <c r="D62" s="260" t="str">
        <f t="array" ref="D62">IFERROR(INDEX('CLIENT LIST'!F$2:F$11,SMALL(IF('CLIENT LIST'!L$2:L$11="Uninsured",ROW('CLIENT LIST'!L$2:L$11)-(ROW('CLIENT LIST'!L$2)-1)),ROWS($1:61))),"")</f>
        <v/>
      </c>
      <c r="E62" s="260" t="str">
        <f t="array" ref="E62">IFERROR(INDEX('CLIENT LIST'!H$2:H$11,SMALL(IF('CLIENT LIST'!L$2:L$11="Uninsured",ROW('CLIENT LIST'!L$2:L$11)-(ROW('CLIENT LIST'!L$2)-1)),ROWS($1:61))),"")</f>
        <v/>
      </c>
      <c r="F62" s="260" t="str">
        <f t="array" ref="F62">IFERROR(INDEX('CLIENT LIST'!L$2:L$11,SMALL(IF('CLIENT LIST'!L$2:L$11="Uninsured",ROW('CLIENT LIST'!L$2:L$11)-(ROW('CLIENT LIST'!L$2)-1)),ROWS($1:61))),"")</f>
        <v/>
      </c>
      <c r="G62" s="261" t="str">
        <f t="array" ref="G62">IFERROR(INDEX('CLIENT LIST'!M$2:M$11,SMALL(IF('CLIENT LIST'!L$2:L$11="Uninsured",ROW('CLIENT LIST'!L$2:L$11)-(ROW('CLIENT LIST'!L$2)-1)),ROWS($1:61))),"")</f>
        <v/>
      </c>
    </row>
    <row r="63" spans="1:7" x14ac:dyDescent="0.15">
      <c r="A63" s="258">
        <v>62</v>
      </c>
      <c r="B63" s="259" t="str">
        <f t="array" ref="B63">IFERROR(INDEX('CLIENT LIST'!E$2:E$11,SMALL(IF('CLIENT LIST'!L$2:L$11="Uninsured",ROW('CLIENT LIST'!L$2:L$11)-(ROW('CLIENT LIST'!L$2)-1)),ROWS($1:62))),"")</f>
        <v/>
      </c>
      <c r="C63" s="260" t="str">
        <f t="array" ref="C63">IFERROR(INDEX('CLIENT LIST'!G$2:G$11,SMALL(IF('CLIENT LIST'!L$2:L$11="Uninsured",ROW('CLIENT LIST'!L$2:L$11)-(ROW('CLIENT LIST'!L$2)-1)),ROWS($1:62))),"")</f>
        <v/>
      </c>
      <c r="D63" s="260" t="str">
        <f t="array" ref="D63">IFERROR(INDEX('CLIENT LIST'!F$2:F$11,SMALL(IF('CLIENT LIST'!L$2:L$11="Uninsured",ROW('CLIENT LIST'!L$2:L$11)-(ROW('CLIENT LIST'!L$2)-1)),ROWS($1:62))),"")</f>
        <v/>
      </c>
      <c r="E63" s="260" t="str">
        <f t="array" ref="E63">IFERROR(INDEX('CLIENT LIST'!H$2:H$11,SMALL(IF('CLIENT LIST'!L$2:L$11="Uninsured",ROW('CLIENT LIST'!L$2:L$11)-(ROW('CLIENT LIST'!L$2)-1)),ROWS($1:62))),"")</f>
        <v/>
      </c>
      <c r="F63" s="260" t="str">
        <f t="array" ref="F63">IFERROR(INDEX('CLIENT LIST'!L$2:L$11,SMALL(IF('CLIENT LIST'!L$2:L$11="Uninsured",ROW('CLIENT LIST'!L$2:L$11)-(ROW('CLIENT LIST'!L$2)-1)),ROWS($1:62))),"")</f>
        <v/>
      </c>
      <c r="G63" s="261" t="str">
        <f t="array" ref="G63">IFERROR(INDEX('CLIENT LIST'!M$2:M$11,SMALL(IF('CLIENT LIST'!L$2:L$11="Uninsured",ROW('CLIENT LIST'!L$2:L$11)-(ROW('CLIENT LIST'!L$2)-1)),ROWS($1:62))),"")</f>
        <v/>
      </c>
    </row>
    <row r="64" spans="1:7" x14ac:dyDescent="0.15">
      <c r="A64" s="258">
        <v>63</v>
      </c>
      <c r="B64" s="259" t="str">
        <f t="array" ref="B64">IFERROR(INDEX('CLIENT LIST'!E$2:E$11,SMALL(IF('CLIENT LIST'!L$2:L$11="Uninsured",ROW('CLIENT LIST'!L$2:L$11)-(ROW('CLIENT LIST'!L$2)-1)),ROWS($1:63))),"")</f>
        <v/>
      </c>
      <c r="C64" s="260" t="str">
        <f t="array" ref="C64">IFERROR(INDEX('CLIENT LIST'!G$2:G$11,SMALL(IF('CLIENT LIST'!L$2:L$11="Uninsured",ROW('CLIENT LIST'!L$2:L$11)-(ROW('CLIENT LIST'!L$2)-1)),ROWS($1:63))),"")</f>
        <v/>
      </c>
      <c r="D64" s="260" t="str">
        <f t="array" ref="D64">IFERROR(INDEX('CLIENT LIST'!F$2:F$11,SMALL(IF('CLIENT LIST'!L$2:L$11="Uninsured",ROW('CLIENT LIST'!L$2:L$11)-(ROW('CLIENT LIST'!L$2)-1)),ROWS($1:63))),"")</f>
        <v/>
      </c>
      <c r="E64" s="260" t="str">
        <f t="array" ref="E64">IFERROR(INDEX('CLIENT LIST'!H$2:H$11,SMALL(IF('CLIENT LIST'!L$2:L$11="Uninsured",ROW('CLIENT LIST'!L$2:L$11)-(ROW('CLIENT LIST'!L$2)-1)),ROWS($1:63))),"")</f>
        <v/>
      </c>
      <c r="F64" s="260" t="str">
        <f t="array" ref="F64">IFERROR(INDEX('CLIENT LIST'!L$2:L$11,SMALL(IF('CLIENT LIST'!L$2:L$11="Uninsured",ROW('CLIENT LIST'!L$2:L$11)-(ROW('CLIENT LIST'!L$2)-1)),ROWS($1:63))),"")</f>
        <v/>
      </c>
      <c r="G64" s="261" t="str">
        <f t="array" ref="G64">IFERROR(INDEX('CLIENT LIST'!M$2:M$11,SMALL(IF('CLIENT LIST'!L$2:L$11="Uninsured",ROW('CLIENT LIST'!L$2:L$11)-(ROW('CLIENT LIST'!L$2)-1)),ROWS($1:63))),"")</f>
        <v/>
      </c>
    </row>
    <row r="65" spans="1:7" x14ac:dyDescent="0.15">
      <c r="A65" s="258">
        <v>64</v>
      </c>
      <c r="B65" s="259" t="str">
        <f t="array" ref="B65">IFERROR(INDEX('CLIENT LIST'!E$2:E$11,SMALL(IF('CLIENT LIST'!L$2:L$11="Uninsured",ROW('CLIENT LIST'!L$2:L$11)-(ROW('CLIENT LIST'!L$2)-1)),ROWS($1:64))),"")</f>
        <v/>
      </c>
      <c r="C65" s="260" t="str">
        <f t="array" ref="C65">IFERROR(INDEX('CLIENT LIST'!G$2:G$11,SMALL(IF('CLIENT LIST'!L$2:L$11="Uninsured",ROW('CLIENT LIST'!L$2:L$11)-(ROW('CLIENT LIST'!L$2)-1)),ROWS($1:64))),"")</f>
        <v/>
      </c>
      <c r="D65" s="260" t="str">
        <f t="array" ref="D65">IFERROR(INDEX('CLIENT LIST'!F$2:F$11,SMALL(IF('CLIENT LIST'!L$2:L$11="Uninsured",ROW('CLIENT LIST'!L$2:L$11)-(ROW('CLIENT LIST'!L$2)-1)),ROWS($1:64))),"")</f>
        <v/>
      </c>
      <c r="E65" s="260" t="str">
        <f t="array" ref="E65">IFERROR(INDEX('CLIENT LIST'!H$2:H$11,SMALL(IF('CLIENT LIST'!L$2:L$11="Uninsured",ROW('CLIENT LIST'!L$2:L$11)-(ROW('CLIENT LIST'!L$2)-1)),ROWS($1:64))),"")</f>
        <v/>
      </c>
      <c r="F65" s="260" t="str">
        <f t="array" ref="F65">IFERROR(INDEX('CLIENT LIST'!L$2:L$11,SMALL(IF('CLIENT LIST'!L$2:L$11="Uninsured",ROW('CLIENT LIST'!L$2:L$11)-(ROW('CLIENT LIST'!L$2)-1)),ROWS($1:64))),"")</f>
        <v/>
      </c>
      <c r="G65" s="261" t="str">
        <f t="array" ref="G65">IFERROR(INDEX('CLIENT LIST'!M$2:M$11,SMALL(IF('CLIENT LIST'!L$2:L$11="Uninsured",ROW('CLIENT LIST'!L$2:L$11)-(ROW('CLIENT LIST'!L$2)-1)),ROWS($1:64))),"")</f>
        <v/>
      </c>
    </row>
    <row r="66" spans="1:7" x14ac:dyDescent="0.15">
      <c r="A66" s="258">
        <v>65</v>
      </c>
      <c r="B66" s="259" t="str">
        <f t="array" ref="B66">IFERROR(INDEX('CLIENT LIST'!E$2:E$11,SMALL(IF('CLIENT LIST'!L$2:L$11="Uninsured",ROW('CLIENT LIST'!L$2:L$11)-(ROW('CLIENT LIST'!L$2)-1)),ROWS($1:65))),"")</f>
        <v/>
      </c>
      <c r="C66" s="260" t="str">
        <f t="array" ref="C66">IFERROR(INDEX('CLIENT LIST'!G$2:G$11,SMALL(IF('CLIENT LIST'!L$2:L$11="Uninsured",ROW('CLIENT LIST'!L$2:L$11)-(ROW('CLIENT LIST'!L$2)-1)),ROWS($1:65))),"")</f>
        <v/>
      </c>
      <c r="D66" s="260" t="str">
        <f t="array" ref="D66">IFERROR(INDEX('CLIENT LIST'!F$2:F$11,SMALL(IF('CLIENT LIST'!L$2:L$11="Uninsured",ROW('CLIENT LIST'!L$2:L$11)-(ROW('CLIENT LIST'!L$2)-1)),ROWS($1:65))),"")</f>
        <v/>
      </c>
      <c r="E66" s="260" t="str">
        <f t="array" ref="E66">IFERROR(INDEX('CLIENT LIST'!H$2:H$11,SMALL(IF('CLIENT LIST'!L$2:L$11="Uninsured",ROW('CLIENT LIST'!L$2:L$11)-(ROW('CLIENT LIST'!L$2)-1)),ROWS($1:65))),"")</f>
        <v/>
      </c>
      <c r="F66" s="260" t="str">
        <f t="array" ref="F66">IFERROR(INDEX('CLIENT LIST'!L$2:L$11,SMALL(IF('CLIENT LIST'!L$2:L$11="Uninsured",ROW('CLIENT LIST'!L$2:L$11)-(ROW('CLIENT LIST'!L$2)-1)),ROWS($1:65))),"")</f>
        <v/>
      </c>
      <c r="G66" s="261" t="str">
        <f t="array" ref="G66">IFERROR(INDEX('CLIENT LIST'!M$2:M$11,SMALL(IF('CLIENT LIST'!L$2:L$11="Uninsured",ROW('CLIENT LIST'!L$2:L$11)-(ROW('CLIENT LIST'!L$2)-1)),ROWS($1:65))),"")</f>
        <v/>
      </c>
    </row>
    <row r="67" spans="1:7" x14ac:dyDescent="0.15">
      <c r="A67" s="258">
        <v>66</v>
      </c>
      <c r="B67" s="259" t="str">
        <f t="array" ref="B67">IFERROR(INDEX('CLIENT LIST'!E$2:E$11,SMALL(IF('CLIENT LIST'!L$2:L$11="Uninsured",ROW('CLIENT LIST'!L$2:L$11)-(ROW('CLIENT LIST'!L$2)-1)),ROWS($1:66))),"")</f>
        <v/>
      </c>
      <c r="C67" s="260" t="str">
        <f t="array" ref="C67">IFERROR(INDEX('CLIENT LIST'!G$2:G$11,SMALL(IF('CLIENT LIST'!L$2:L$11="Uninsured",ROW('CLIENT LIST'!L$2:L$11)-(ROW('CLIENT LIST'!L$2)-1)),ROWS($1:66))),"")</f>
        <v/>
      </c>
      <c r="D67" s="260" t="str">
        <f t="array" ref="D67">IFERROR(INDEX('CLIENT LIST'!F$2:F$11,SMALL(IF('CLIENT LIST'!L$2:L$11="Uninsured",ROW('CLIENT LIST'!L$2:L$11)-(ROW('CLIENT LIST'!L$2)-1)),ROWS($1:66))),"")</f>
        <v/>
      </c>
      <c r="E67" s="260" t="str">
        <f t="array" ref="E67">IFERROR(INDEX('CLIENT LIST'!H$2:H$11,SMALL(IF('CLIENT LIST'!L$2:L$11="Uninsured",ROW('CLIENT LIST'!L$2:L$11)-(ROW('CLIENT LIST'!L$2)-1)),ROWS($1:66))),"")</f>
        <v/>
      </c>
      <c r="F67" s="260" t="str">
        <f t="array" ref="F67">IFERROR(INDEX('CLIENT LIST'!L$2:L$11,SMALL(IF('CLIENT LIST'!L$2:L$11="Uninsured",ROW('CLIENT LIST'!L$2:L$11)-(ROW('CLIENT LIST'!L$2)-1)),ROWS($1:66))),"")</f>
        <v/>
      </c>
      <c r="G67" s="261" t="str">
        <f t="array" ref="G67">IFERROR(INDEX('CLIENT LIST'!M$2:M$11,SMALL(IF('CLIENT LIST'!L$2:L$11="Uninsured",ROW('CLIENT LIST'!L$2:L$11)-(ROW('CLIENT LIST'!L$2)-1)),ROWS($1:66))),"")</f>
        <v/>
      </c>
    </row>
    <row r="68" spans="1:7" x14ac:dyDescent="0.15">
      <c r="A68" s="258">
        <v>67</v>
      </c>
      <c r="B68" s="259" t="str">
        <f t="array" ref="B68">IFERROR(INDEX('CLIENT LIST'!E$2:E$11,SMALL(IF('CLIENT LIST'!L$2:L$11="Uninsured",ROW('CLIENT LIST'!L$2:L$11)-(ROW('CLIENT LIST'!L$2)-1)),ROWS($1:67))),"")</f>
        <v/>
      </c>
      <c r="C68" s="260" t="str">
        <f t="array" ref="C68">IFERROR(INDEX('CLIENT LIST'!G$2:G$11,SMALL(IF('CLIENT LIST'!L$2:L$11="Uninsured",ROW('CLIENT LIST'!L$2:L$11)-(ROW('CLIENT LIST'!L$2)-1)),ROWS($1:67))),"")</f>
        <v/>
      </c>
      <c r="D68" s="260" t="str">
        <f t="array" ref="D68">IFERROR(INDEX('CLIENT LIST'!F$2:F$11,SMALL(IF('CLIENT LIST'!L$2:L$11="Uninsured",ROW('CLIENT LIST'!L$2:L$11)-(ROW('CLIENT LIST'!L$2)-1)),ROWS($1:67))),"")</f>
        <v/>
      </c>
      <c r="E68" s="260" t="str">
        <f t="array" ref="E68">IFERROR(INDEX('CLIENT LIST'!H$2:H$11,SMALL(IF('CLIENT LIST'!L$2:L$11="Uninsured",ROW('CLIENT LIST'!L$2:L$11)-(ROW('CLIENT LIST'!L$2)-1)),ROWS($1:67))),"")</f>
        <v/>
      </c>
      <c r="F68" s="260" t="str">
        <f t="array" ref="F68">IFERROR(INDEX('CLIENT LIST'!L$2:L$11,SMALL(IF('CLIENT LIST'!L$2:L$11="Uninsured",ROW('CLIENT LIST'!L$2:L$11)-(ROW('CLIENT LIST'!L$2)-1)),ROWS($1:67))),"")</f>
        <v/>
      </c>
      <c r="G68" s="261" t="str">
        <f t="array" ref="G68">IFERROR(INDEX('CLIENT LIST'!M$2:M$11,SMALL(IF('CLIENT LIST'!L$2:L$11="Uninsured",ROW('CLIENT LIST'!L$2:L$11)-(ROW('CLIENT LIST'!L$2)-1)),ROWS($1:67))),"")</f>
        <v/>
      </c>
    </row>
    <row r="69" spans="1:7" x14ac:dyDescent="0.15">
      <c r="A69" s="258">
        <v>68</v>
      </c>
      <c r="B69" s="259" t="str">
        <f t="array" ref="B69">IFERROR(INDEX('CLIENT LIST'!E$2:E$11,SMALL(IF('CLIENT LIST'!L$2:L$11="Uninsured",ROW('CLIENT LIST'!L$2:L$11)-(ROW('CLIENT LIST'!L$2)-1)),ROWS($1:68))),"")</f>
        <v/>
      </c>
      <c r="C69" s="260" t="str">
        <f t="array" ref="C69">IFERROR(INDEX('CLIENT LIST'!G$2:G$11,SMALL(IF('CLIENT LIST'!L$2:L$11="Uninsured",ROW('CLIENT LIST'!L$2:L$11)-(ROW('CLIENT LIST'!L$2)-1)),ROWS($1:68))),"")</f>
        <v/>
      </c>
      <c r="D69" s="260" t="str">
        <f t="array" ref="D69">IFERROR(INDEX('CLIENT LIST'!F$2:F$11,SMALL(IF('CLIENT LIST'!L$2:L$11="Uninsured",ROW('CLIENT LIST'!L$2:L$11)-(ROW('CLIENT LIST'!L$2)-1)),ROWS($1:68))),"")</f>
        <v/>
      </c>
      <c r="E69" s="260" t="str">
        <f t="array" ref="E69">IFERROR(INDEX('CLIENT LIST'!H$2:H$11,SMALL(IF('CLIENT LIST'!L$2:L$11="Uninsured",ROW('CLIENT LIST'!L$2:L$11)-(ROW('CLIENT LIST'!L$2)-1)),ROWS($1:68))),"")</f>
        <v/>
      </c>
      <c r="F69" s="260" t="str">
        <f t="array" ref="F69">IFERROR(INDEX('CLIENT LIST'!L$2:L$11,SMALL(IF('CLIENT LIST'!L$2:L$11="Uninsured",ROW('CLIENT LIST'!L$2:L$11)-(ROW('CLIENT LIST'!L$2)-1)),ROWS($1:68))),"")</f>
        <v/>
      </c>
      <c r="G69" s="261" t="str">
        <f t="array" ref="G69">IFERROR(INDEX('CLIENT LIST'!M$2:M$11,SMALL(IF('CLIENT LIST'!L$2:L$11="Uninsured",ROW('CLIENT LIST'!L$2:L$11)-(ROW('CLIENT LIST'!L$2)-1)),ROWS($1:68))),"")</f>
        <v/>
      </c>
    </row>
    <row r="70" spans="1:7" x14ac:dyDescent="0.15">
      <c r="A70" s="258">
        <v>69</v>
      </c>
      <c r="B70" s="259" t="str">
        <f t="array" ref="B70">IFERROR(INDEX('CLIENT LIST'!E$2:E$11,SMALL(IF('CLIENT LIST'!L$2:L$11="Uninsured",ROW('CLIENT LIST'!L$2:L$11)-(ROW('CLIENT LIST'!L$2)-1)),ROWS($1:69))),"")</f>
        <v/>
      </c>
      <c r="C70" s="260" t="str">
        <f t="array" ref="C70">IFERROR(INDEX('CLIENT LIST'!G$2:G$11,SMALL(IF('CLIENT LIST'!L$2:L$11="Uninsured",ROW('CLIENT LIST'!L$2:L$11)-(ROW('CLIENT LIST'!L$2)-1)),ROWS($1:69))),"")</f>
        <v/>
      </c>
      <c r="D70" s="260" t="str">
        <f t="array" ref="D70">IFERROR(INDEX('CLIENT LIST'!F$2:F$11,SMALL(IF('CLIENT LIST'!L$2:L$11="Uninsured",ROW('CLIENT LIST'!L$2:L$11)-(ROW('CLIENT LIST'!L$2)-1)),ROWS($1:69))),"")</f>
        <v/>
      </c>
      <c r="E70" s="260" t="str">
        <f t="array" ref="E70">IFERROR(INDEX('CLIENT LIST'!H$2:H$11,SMALL(IF('CLIENT LIST'!L$2:L$11="Uninsured",ROW('CLIENT LIST'!L$2:L$11)-(ROW('CLIENT LIST'!L$2)-1)),ROWS($1:69))),"")</f>
        <v/>
      </c>
      <c r="F70" s="260" t="str">
        <f t="array" ref="F70">IFERROR(INDEX('CLIENT LIST'!L$2:L$11,SMALL(IF('CLIENT LIST'!L$2:L$11="Uninsured",ROW('CLIENT LIST'!L$2:L$11)-(ROW('CLIENT LIST'!L$2)-1)),ROWS($1:69))),"")</f>
        <v/>
      </c>
      <c r="G70" s="261" t="str">
        <f t="array" ref="G70">IFERROR(INDEX('CLIENT LIST'!M$2:M$11,SMALL(IF('CLIENT LIST'!L$2:L$11="Uninsured",ROW('CLIENT LIST'!L$2:L$11)-(ROW('CLIENT LIST'!L$2)-1)),ROWS($1:69))),"")</f>
        <v/>
      </c>
    </row>
    <row r="71" spans="1:7" x14ac:dyDescent="0.15">
      <c r="A71" s="258">
        <v>70</v>
      </c>
      <c r="B71" s="259" t="str">
        <f t="array" ref="B71">IFERROR(INDEX('CLIENT LIST'!E$2:E$11,SMALL(IF('CLIENT LIST'!L$2:L$11="Uninsured",ROW('CLIENT LIST'!L$2:L$11)-(ROW('CLIENT LIST'!L$2)-1)),ROWS($1:70))),"")</f>
        <v/>
      </c>
      <c r="C71" s="260" t="str">
        <f t="array" ref="C71">IFERROR(INDEX('CLIENT LIST'!G$2:G$11,SMALL(IF('CLIENT LIST'!L$2:L$11="Uninsured",ROW('CLIENT LIST'!L$2:L$11)-(ROW('CLIENT LIST'!L$2)-1)),ROWS($1:70))),"")</f>
        <v/>
      </c>
      <c r="D71" s="260" t="str">
        <f t="array" ref="D71">IFERROR(INDEX('CLIENT LIST'!F$2:F$11,SMALL(IF('CLIENT LIST'!L$2:L$11="Uninsured",ROW('CLIENT LIST'!L$2:L$11)-(ROW('CLIENT LIST'!L$2)-1)),ROWS($1:70))),"")</f>
        <v/>
      </c>
      <c r="E71" s="260" t="str">
        <f t="array" ref="E71">IFERROR(INDEX('CLIENT LIST'!H$2:H$11,SMALL(IF('CLIENT LIST'!L$2:L$11="Uninsured",ROW('CLIENT LIST'!L$2:L$11)-(ROW('CLIENT LIST'!L$2)-1)),ROWS($1:70))),"")</f>
        <v/>
      </c>
      <c r="F71" s="260" t="str">
        <f t="array" ref="F71">IFERROR(INDEX('CLIENT LIST'!L$2:L$11,SMALL(IF('CLIENT LIST'!L$2:L$11="Uninsured",ROW('CLIENT LIST'!L$2:L$11)-(ROW('CLIENT LIST'!L$2)-1)),ROWS($1:70))),"")</f>
        <v/>
      </c>
      <c r="G71" s="261" t="str">
        <f t="array" ref="G71">IFERROR(INDEX('CLIENT LIST'!M$2:M$11,SMALL(IF('CLIENT LIST'!L$2:L$11="Uninsured",ROW('CLIENT LIST'!L$2:L$11)-(ROW('CLIENT LIST'!L$2)-1)),ROWS($1:70))),"")</f>
        <v/>
      </c>
    </row>
    <row r="72" spans="1:7" x14ac:dyDescent="0.15">
      <c r="A72" s="258">
        <v>71</v>
      </c>
      <c r="B72" s="259" t="str">
        <f t="array" ref="B72">IFERROR(INDEX('CLIENT LIST'!E$2:E$11,SMALL(IF('CLIENT LIST'!L$2:L$11="Uninsured",ROW('CLIENT LIST'!L$2:L$11)-(ROW('CLIENT LIST'!L$2)-1)),ROWS($1:71))),"")</f>
        <v/>
      </c>
      <c r="C72" s="260" t="str">
        <f t="array" ref="C72">IFERROR(INDEX('CLIENT LIST'!G$2:G$11,SMALL(IF('CLIENT LIST'!L$2:L$11="Uninsured",ROW('CLIENT LIST'!L$2:L$11)-(ROW('CLIENT LIST'!L$2)-1)),ROWS($1:71))),"")</f>
        <v/>
      </c>
      <c r="D72" s="260" t="str">
        <f t="array" ref="D72">IFERROR(INDEX('CLIENT LIST'!F$2:F$11,SMALL(IF('CLIENT LIST'!L$2:L$11="Uninsured",ROW('CLIENT LIST'!L$2:L$11)-(ROW('CLIENT LIST'!L$2)-1)),ROWS($1:71))),"")</f>
        <v/>
      </c>
      <c r="E72" s="260" t="str">
        <f t="array" ref="E72">IFERROR(INDEX('CLIENT LIST'!H$2:H$11,SMALL(IF('CLIENT LIST'!L$2:L$11="Uninsured",ROW('CLIENT LIST'!L$2:L$11)-(ROW('CLIENT LIST'!L$2)-1)),ROWS($1:71))),"")</f>
        <v/>
      </c>
      <c r="F72" s="260" t="str">
        <f t="array" ref="F72">IFERROR(INDEX('CLIENT LIST'!L$2:L$11,SMALL(IF('CLIENT LIST'!L$2:L$11="Uninsured",ROW('CLIENT LIST'!L$2:L$11)-(ROW('CLIENT LIST'!L$2)-1)),ROWS($1:71))),"")</f>
        <v/>
      </c>
      <c r="G72" s="261" t="str">
        <f t="array" ref="G72">IFERROR(INDEX('CLIENT LIST'!M$2:M$11,SMALL(IF('CLIENT LIST'!L$2:L$11="Uninsured",ROW('CLIENT LIST'!L$2:L$11)-(ROW('CLIENT LIST'!L$2)-1)),ROWS($1:71))),"")</f>
        <v/>
      </c>
    </row>
    <row r="73" spans="1:7" x14ac:dyDescent="0.15">
      <c r="A73" s="258">
        <v>72</v>
      </c>
      <c r="B73" s="259" t="str">
        <f t="array" ref="B73">IFERROR(INDEX('CLIENT LIST'!E$2:E$11,SMALL(IF('CLIENT LIST'!L$2:L$11="Uninsured",ROW('CLIENT LIST'!L$2:L$11)-(ROW('CLIENT LIST'!L$2)-1)),ROWS($1:72))),"")</f>
        <v/>
      </c>
      <c r="C73" s="260" t="str">
        <f t="array" ref="C73">IFERROR(INDEX('CLIENT LIST'!G$2:G$11,SMALL(IF('CLIENT LIST'!L$2:L$11="Uninsured",ROW('CLIENT LIST'!L$2:L$11)-(ROW('CLIENT LIST'!L$2)-1)),ROWS($1:72))),"")</f>
        <v/>
      </c>
      <c r="D73" s="260" t="str">
        <f t="array" ref="D73">IFERROR(INDEX('CLIENT LIST'!F$2:F$11,SMALL(IF('CLIENT LIST'!L$2:L$11="Uninsured",ROW('CLIENT LIST'!L$2:L$11)-(ROW('CLIENT LIST'!L$2)-1)),ROWS($1:72))),"")</f>
        <v/>
      </c>
      <c r="E73" s="260" t="str">
        <f t="array" ref="E73">IFERROR(INDEX('CLIENT LIST'!H$2:H$11,SMALL(IF('CLIENT LIST'!L$2:L$11="Uninsured",ROW('CLIENT LIST'!L$2:L$11)-(ROW('CLIENT LIST'!L$2)-1)),ROWS($1:72))),"")</f>
        <v/>
      </c>
      <c r="F73" s="260" t="str">
        <f t="array" ref="F73">IFERROR(INDEX('CLIENT LIST'!L$2:L$11,SMALL(IF('CLIENT LIST'!L$2:L$11="Uninsured",ROW('CLIENT LIST'!L$2:L$11)-(ROW('CLIENT LIST'!L$2)-1)),ROWS($1:72))),"")</f>
        <v/>
      </c>
      <c r="G73" s="261" t="str">
        <f t="array" ref="G73">IFERROR(INDEX('CLIENT LIST'!M$2:M$11,SMALL(IF('CLIENT LIST'!L$2:L$11="Uninsured",ROW('CLIENT LIST'!L$2:L$11)-(ROW('CLIENT LIST'!L$2)-1)),ROWS($1:72))),"")</f>
        <v/>
      </c>
    </row>
    <row r="74" spans="1:7" x14ac:dyDescent="0.15">
      <c r="A74" s="258">
        <v>73</v>
      </c>
      <c r="B74" s="259" t="str">
        <f t="array" ref="B74">IFERROR(INDEX('CLIENT LIST'!E$2:E$11,SMALL(IF('CLIENT LIST'!L$2:L$11="Uninsured",ROW('CLIENT LIST'!L$2:L$11)-(ROW('CLIENT LIST'!L$2)-1)),ROWS($1:73))),"")</f>
        <v/>
      </c>
      <c r="C74" s="260" t="str">
        <f t="array" ref="C74">IFERROR(INDEX('CLIENT LIST'!G$2:G$11,SMALL(IF('CLIENT LIST'!L$2:L$11="Uninsured",ROW('CLIENT LIST'!L$2:L$11)-(ROW('CLIENT LIST'!L$2)-1)),ROWS($1:73))),"")</f>
        <v/>
      </c>
      <c r="D74" s="260" t="str">
        <f t="array" ref="D74">IFERROR(INDEX('CLIENT LIST'!F$2:F$11,SMALL(IF('CLIENT LIST'!L$2:L$11="Uninsured",ROW('CLIENT LIST'!L$2:L$11)-(ROW('CLIENT LIST'!L$2)-1)),ROWS($1:73))),"")</f>
        <v/>
      </c>
      <c r="E74" s="260" t="str">
        <f t="array" ref="E74">IFERROR(INDEX('CLIENT LIST'!H$2:H$11,SMALL(IF('CLIENT LIST'!L$2:L$11="Uninsured",ROW('CLIENT LIST'!L$2:L$11)-(ROW('CLIENT LIST'!L$2)-1)),ROWS($1:73))),"")</f>
        <v/>
      </c>
      <c r="F74" s="260" t="str">
        <f t="array" ref="F74">IFERROR(INDEX('CLIENT LIST'!L$2:L$11,SMALL(IF('CLIENT LIST'!L$2:L$11="Uninsured",ROW('CLIENT LIST'!L$2:L$11)-(ROW('CLIENT LIST'!L$2)-1)),ROWS($1:73))),"")</f>
        <v/>
      </c>
      <c r="G74" s="261" t="str">
        <f t="array" ref="G74">IFERROR(INDEX('CLIENT LIST'!M$2:M$11,SMALL(IF('CLIENT LIST'!L$2:L$11="Uninsured",ROW('CLIENT LIST'!L$2:L$11)-(ROW('CLIENT LIST'!L$2)-1)),ROWS($1:73))),"")</f>
        <v/>
      </c>
    </row>
    <row r="75" spans="1:7" x14ac:dyDescent="0.15">
      <c r="A75" s="258">
        <v>74</v>
      </c>
      <c r="B75" s="259" t="str">
        <f t="array" ref="B75">IFERROR(INDEX('CLIENT LIST'!E$2:E$11,SMALL(IF('CLIENT LIST'!L$2:L$11="Uninsured",ROW('CLIENT LIST'!L$2:L$11)-(ROW('CLIENT LIST'!L$2)-1)),ROWS($1:74))),"")</f>
        <v/>
      </c>
      <c r="C75" s="260" t="str">
        <f t="array" ref="C75">IFERROR(INDEX('CLIENT LIST'!G$2:G$11,SMALL(IF('CLIENT LIST'!L$2:L$11="Uninsured",ROW('CLIENT LIST'!L$2:L$11)-(ROW('CLIENT LIST'!L$2)-1)),ROWS($1:74))),"")</f>
        <v/>
      </c>
      <c r="D75" s="260" t="str">
        <f t="array" ref="D75">IFERROR(INDEX('CLIENT LIST'!F$2:F$11,SMALL(IF('CLIENT LIST'!L$2:L$11="Uninsured",ROW('CLIENT LIST'!L$2:L$11)-(ROW('CLIENT LIST'!L$2)-1)),ROWS($1:74))),"")</f>
        <v/>
      </c>
      <c r="E75" s="260" t="str">
        <f t="array" ref="E75">IFERROR(INDEX('CLIENT LIST'!H$2:H$11,SMALL(IF('CLIENT LIST'!L$2:L$11="Uninsured",ROW('CLIENT LIST'!L$2:L$11)-(ROW('CLIENT LIST'!L$2)-1)),ROWS($1:74))),"")</f>
        <v/>
      </c>
      <c r="F75" s="260" t="str">
        <f t="array" ref="F75">IFERROR(INDEX('CLIENT LIST'!L$2:L$11,SMALL(IF('CLIENT LIST'!L$2:L$11="Uninsured",ROW('CLIENT LIST'!L$2:L$11)-(ROW('CLIENT LIST'!L$2)-1)),ROWS($1:74))),"")</f>
        <v/>
      </c>
      <c r="G75" s="261" t="str">
        <f t="array" ref="G75">IFERROR(INDEX('CLIENT LIST'!M$2:M$11,SMALL(IF('CLIENT LIST'!L$2:L$11="Uninsured",ROW('CLIENT LIST'!L$2:L$11)-(ROW('CLIENT LIST'!L$2)-1)),ROWS($1:74))),"")</f>
        <v/>
      </c>
    </row>
    <row r="76" spans="1:7" x14ac:dyDescent="0.15">
      <c r="A76" s="258">
        <v>75</v>
      </c>
      <c r="B76" s="259" t="str">
        <f t="array" ref="B76">IFERROR(INDEX('CLIENT LIST'!E$2:E$11,SMALL(IF('CLIENT LIST'!L$2:L$11="Uninsured",ROW('CLIENT LIST'!L$2:L$11)-(ROW('CLIENT LIST'!L$2)-1)),ROWS($1:75))),"")</f>
        <v/>
      </c>
      <c r="C76" s="260" t="str">
        <f t="array" ref="C76">IFERROR(INDEX('CLIENT LIST'!G$2:G$11,SMALL(IF('CLIENT LIST'!L$2:L$11="Uninsured",ROW('CLIENT LIST'!L$2:L$11)-(ROW('CLIENT LIST'!L$2)-1)),ROWS($1:75))),"")</f>
        <v/>
      </c>
      <c r="D76" s="260" t="str">
        <f t="array" ref="D76">IFERROR(INDEX('CLIENT LIST'!F$2:F$11,SMALL(IF('CLIENT LIST'!L$2:L$11="Uninsured",ROW('CLIENT LIST'!L$2:L$11)-(ROW('CLIENT LIST'!L$2)-1)),ROWS($1:75))),"")</f>
        <v/>
      </c>
      <c r="E76" s="260" t="str">
        <f t="array" ref="E76">IFERROR(INDEX('CLIENT LIST'!H$2:H$11,SMALL(IF('CLIENT LIST'!L$2:L$11="Uninsured",ROW('CLIENT LIST'!L$2:L$11)-(ROW('CLIENT LIST'!L$2)-1)),ROWS($1:75))),"")</f>
        <v/>
      </c>
      <c r="F76" s="260" t="str">
        <f t="array" ref="F76">IFERROR(INDEX('CLIENT LIST'!L$2:L$11,SMALL(IF('CLIENT LIST'!L$2:L$11="Uninsured",ROW('CLIENT LIST'!L$2:L$11)-(ROW('CLIENT LIST'!L$2)-1)),ROWS($1:75))),"")</f>
        <v/>
      </c>
      <c r="G76" s="261" t="str">
        <f t="array" ref="G76">IFERROR(INDEX('CLIENT LIST'!M$2:M$11,SMALL(IF('CLIENT LIST'!L$2:L$11="Uninsured",ROW('CLIENT LIST'!L$2:L$11)-(ROW('CLIENT LIST'!L$2)-1)),ROWS($1:75))),"")</f>
        <v/>
      </c>
    </row>
    <row r="77" spans="1:7" x14ac:dyDescent="0.15">
      <c r="A77" s="258">
        <v>76</v>
      </c>
      <c r="B77" s="259" t="str">
        <f t="array" ref="B77">IFERROR(INDEX('CLIENT LIST'!E$2:E$11,SMALL(IF('CLIENT LIST'!L$2:L$11="Uninsured",ROW('CLIENT LIST'!L$2:L$11)-(ROW('CLIENT LIST'!L$2)-1)),ROWS($1:76))),"")</f>
        <v/>
      </c>
      <c r="C77" s="260" t="str">
        <f t="array" ref="C77">IFERROR(INDEX('CLIENT LIST'!G$2:G$11,SMALL(IF('CLIENT LIST'!L$2:L$11="Uninsured",ROW('CLIENT LIST'!L$2:L$11)-(ROW('CLIENT LIST'!L$2)-1)),ROWS($1:76))),"")</f>
        <v/>
      </c>
      <c r="D77" s="260" t="str">
        <f t="array" ref="D77">IFERROR(INDEX('CLIENT LIST'!F$2:F$11,SMALL(IF('CLIENT LIST'!L$2:L$11="Uninsured",ROW('CLIENT LIST'!L$2:L$11)-(ROW('CLIENT LIST'!L$2)-1)),ROWS($1:76))),"")</f>
        <v/>
      </c>
      <c r="E77" s="260" t="str">
        <f t="array" ref="E77">IFERROR(INDEX('CLIENT LIST'!H$2:H$11,SMALL(IF('CLIENT LIST'!L$2:L$11="Uninsured",ROW('CLIENT LIST'!L$2:L$11)-(ROW('CLIENT LIST'!L$2)-1)),ROWS($1:76))),"")</f>
        <v/>
      </c>
      <c r="F77" s="260" t="str">
        <f t="array" ref="F77">IFERROR(INDEX('CLIENT LIST'!L$2:L$11,SMALL(IF('CLIENT LIST'!L$2:L$11="Uninsured",ROW('CLIENT LIST'!L$2:L$11)-(ROW('CLIENT LIST'!L$2)-1)),ROWS($1:76))),"")</f>
        <v/>
      </c>
      <c r="G77" s="261" t="str">
        <f t="array" ref="G77">IFERROR(INDEX('CLIENT LIST'!M$2:M$11,SMALL(IF('CLIENT LIST'!L$2:L$11="Uninsured",ROW('CLIENT LIST'!L$2:L$11)-(ROW('CLIENT LIST'!L$2)-1)),ROWS($1:76))),"")</f>
        <v/>
      </c>
    </row>
    <row r="78" spans="1:7" x14ac:dyDescent="0.15">
      <c r="A78" s="258">
        <v>77</v>
      </c>
      <c r="B78" s="259" t="str">
        <f t="array" ref="B78">IFERROR(INDEX('CLIENT LIST'!E$2:E$11,SMALL(IF('CLIENT LIST'!L$2:L$11="Uninsured",ROW('CLIENT LIST'!L$2:L$11)-(ROW('CLIENT LIST'!L$2)-1)),ROWS($1:77))),"")</f>
        <v/>
      </c>
      <c r="C78" s="260" t="str">
        <f t="array" ref="C78">IFERROR(INDEX('CLIENT LIST'!G$2:G$11,SMALL(IF('CLIENT LIST'!L$2:L$11="Uninsured",ROW('CLIENT LIST'!L$2:L$11)-(ROW('CLIENT LIST'!L$2)-1)),ROWS($1:77))),"")</f>
        <v/>
      </c>
      <c r="D78" s="260" t="str">
        <f t="array" ref="D78">IFERROR(INDEX('CLIENT LIST'!F$2:F$11,SMALL(IF('CLIENT LIST'!L$2:L$11="Uninsured",ROW('CLIENT LIST'!L$2:L$11)-(ROW('CLIENT LIST'!L$2)-1)),ROWS($1:77))),"")</f>
        <v/>
      </c>
      <c r="E78" s="260" t="str">
        <f t="array" ref="E78">IFERROR(INDEX('CLIENT LIST'!H$2:H$11,SMALL(IF('CLIENT LIST'!L$2:L$11="Uninsured",ROW('CLIENT LIST'!L$2:L$11)-(ROW('CLIENT LIST'!L$2)-1)),ROWS($1:77))),"")</f>
        <v/>
      </c>
      <c r="F78" s="260" t="str">
        <f t="array" ref="F78">IFERROR(INDEX('CLIENT LIST'!L$2:L$11,SMALL(IF('CLIENT LIST'!L$2:L$11="Uninsured",ROW('CLIENT LIST'!L$2:L$11)-(ROW('CLIENT LIST'!L$2)-1)),ROWS($1:77))),"")</f>
        <v/>
      </c>
      <c r="G78" s="261" t="str">
        <f t="array" ref="G78">IFERROR(INDEX('CLIENT LIST'!M$2:M$11,SMALL(IF('CLIENT LIST'!L$2:L$11="Uninsured",ROW('CLIENT LIST'!L$2:L$11)-(ROW('CLIENT LIST'!L$2)-1)),ROWS($1:77))),"")</f>
        <v/>
      </c>
    </row>
    <row r="79" spans="1:7" x14ac:dyDescent="0.15">
      <c r="A79" s="258">
        <v>78</v>
      </c>
      <c r="B79" s="259" t="str">
        <f t="array" ref="B79">IFERROR(INDEX('CLIENT LIST'!E$2:E$11,SMALL(IF('CLIENT LIST'!L$2:L$11="Uninsured",ROW('CLIENT LIST'!L$2:L$11)-(ROW('CLIENT LIST'!L$2)-1)),ROWS($1:78))),"")</f>
        <v/>
      </c>
      <c r="C79" s="260" t="str">
        <f t="array" ref="C79">IFERROR(INDEX('CLIENT LIST'!G$2:G$11,SMALL(IF('CLIENT LIST'!L$2:L$11="Uninsured",ROW('CLIENT LIST'!L$2:L$11)-(ROW('CLIENT LIST'!L$2)-1)),ROWS($1:78))),"")</f>
        <v/>
      </c>
      <c r="D79" s="260" t="str">
        <f t="array" ref="D79">IFERROR(INDEX('CLIENT LIST'!F$2:F$11,SMALL(IF('CLIENT LIST'!L$2:L$11="Uninsured",ROW('CLIENT LIST'!L$2:L$11)-(ROW('CLIENT LIST'!L$2)-1)),ROWS($1:78))),"")</f>
        <v/>
      </c>
      <c r="E79" s="260" t="str">
        <f t="array" ref="E79">IFERROR(INDEX('CLIENT LIST'!H$2:H$11,SMALL(IF('CLIENT LIST'!L$2:L$11="Uninsured",ROW('CLIENT LIST'!L$2:L$11)-(ROW('CLIENT LIST'!L$2)-1)),ROWS($1:78))),"")</f>
        <v/>
      </c>
      <c r="F79" s="260" t="str">
        <f t="array" ref="F79">IFERROR(INDEX('CLIENT LIST'!L$2:L$11,SMALL(IF('CLIENT LIST'!L$2:L$11="Uninsured",ROW('CLIENT LIST'!L$2:L$11)-(ROW('CLIENT LIST'!L$2)-1)),ROWS($1:78))),"")</f>
        <v/>
      </c>
      <c r="G79" s="261" t="str">
        <f t="array" ref="G79">IFERROR(INDEX('CLIENT LIST'!M$2:M$11,SMALL(IF('CLIENT LIST'!L$2:L$11="Uninsured",ROW('CLIENT LIST'!L$2:L$11)-(ROW('CLIENT LIST'!L$2)-1)),ROWS($1:78))),"")</f>
        <v/>
      </c>
    </row>
    <row r="80" spans="1:7" x14ac:dyDescent="0.15">
      <c r="A80" s="258">
        <v>79</v>
      </c>
      <c r="B80" s="259" t="str">
        <f t="array" ref="B80">IFERROR(INDEX('CLIENT LIST'!E$2:E$11,SMALL(IF('CLIENT LIST'!L$2:L$11="Uninsured",ROW('CLIENT LIST'!L$2:L$11)-(ROW('CLIENT LIST'!L$2)-1)),ROWS($1:79))),"")</f>
        <v/>
      </c>
      <c r="C80" s="260" t="str">
        <f t="array" ref="C80">IFERROR(INDEX('CLIENT LIST'!G$2:G$11,SMALL(IF('CLIENT LIST'!L$2:L$11="Uninsured",ROW('CLIENT LIST'!L$2:L$11)-(ROW('CLIENT LIST'!L$2)-1)),ROWS($1:79))),"")</f>
        <v/>
      </c>
      <c r="D80" s="260" t="str">
        <f t="array" ref="D80">IFERROR(INDEX('CLIENT LIST'!F$2:F$11,SMALL(IF('CLIENT LIST'!L$2:L$11="Uninsured",ROW('CLIENT LIST'!L$2:L$11)-(ROW('CLIENT LIST'!L$2)-1)),ROWS($1:79))),"")</f>
        <v/>
      </c>
      <c r="E80" s="260" t="str">
        <f t="array" ref="E80">IFERROR(INDEX('CLIENT LIST'!H$2:H$11,SMALL(IF('CLIENT LIST'!L$2:L$11="Uninsured",ROW('CLIENT LIST'!L$2:L$11)-(ROW('CLIENT LIST'!L$2)-1)),ROWS($1:79))),"")</f>
        <v/>
      </c>
      <c r="F80" s="260" t="str">
        <f t="array" ref="F80">IFERROR(INDEX('CLIENT LIST'!L$2:L$11,SMALL(IF('CLIENT LIST'!L$2:L$11="Uninsured",ROW('CLIENT LIST'!L$2:L$11)-(ROW('CLIENT LIST'!L$2)-1)),ROWS($1:79))),"")</f>
        <v/>
      </c>
      <c r="G80" s="261" t="str">
        <f t="array" ref="G80">IFERROR(INDEX('CLIENT LIST'!M$2:M$11,SMALL(IF('CLIENT LIST'!L$2:L$11="Uninsured",ROW('CLIENT LIST'!L$2:L$11)-(ROW('CLIENT LIST'!L$2)-1)),ROWS($1:79))),"")</f>
        <v/>
      </c>
    </row>
    <row r="81" spans="1:7" x14ac:dyDescent="0.15">
      <c r="A81" s="258">
        <v>80</v>
      </c>
      <c r="B81" s="259" t="str">
        <f t="array" ref="B81">IFERROR(INDEX('CLIENT LIST'!E$2:E$11,SMALL(IF('CLIENT LIST'!L$2:L$11="Uninsured",ROW('CLIENT LIST'!L$2:L$11)-(ROW('CLIENT LIST'!L$2)-1)),ROWS($1:80))),"")</f>
        <v/>
      </c>
      <c r="C81" s="260" t="str">
        <f t="array" ref="C81">IFERROR(INDEX('CLIENT LIST'!G$2:G$11,SMALL(IF('CLIENT LIST'!L$2:L$11="Uninsured",ROW('CLIENT LIST'!L$2:L$11)-(ROW('CLIENT LIST'!L$2)-1)),ROWS($1:80))),"")</f>
        <v/>
      </c>
      <c r="D81" s="260" t="str">
        <f t="array" ref="D81">IFERROR(INDEX('CLIENT LIST'!F$2:F$11,SMALL(IF('CLIENT LIST'!L$2:L$11="Uninsured",ROW('CLIENT LIST'!L$2:L$11)-(ROW('CLIENT LIST'!L$2)-1)),ROWS($1:80))),"")</f>
        <v/>
      </c>
      <c r="E81" s="260" t="str">
        <f t="array" ref="E81">IFERROR(INDEX('CLIENT LIST'!H$2:H$11,SMALL(IF('CLIENT LIST'!L$2:L$11="Uninsured",ROW('CLIENT LIST'!L$2:L$11)-(ROW('CLIENT LIST'!L$2)-1)),ROWS($1:80))),"")</f>
        <v/>
      </c>
      <c r="F81" s="260" t="str">
        <f t="array" ref="F81">IFERROR(INDEX('CLIENT LIST'!L$2:L$11,SMALL(IF('CLIENT LIST'!L$2:L$11="Uninsured",ROW('CLIENT LIST'!L$2:L$11)-(ROW('CLIENT LIST'!L$2)-1)),ROWS($1:80))),"")</f>
        <v/>
      </c>
      <c r="G81" s="261" t="str">
        <f t="array" ref="G81">IFERROR(INDEX('CLIENT LIST'!M$2:M$11,SMALL(IF('CLIENT LIST'!L$2:L$11="Uninsured",ROW('CLIENT LIST'!L$2:L$11)-(ROW('CLIENT LIST'!L$2)-1)),ROWS($1:80))),"")</f>
        <v/>
      </c>
    </row>
    <row r="82" spans="1:7" x14ac:dyDescent="0.15">
      <c r="A82" s="258">
        <v>81</v>
      </c>
      <c r="B82" s="259" t="str">
        <f t="array" ref="B82">IFERROR(INDEX('CLIENT LIST'!E$2:E$11,SMALL(IF('CLIENT LIST'!L$2:L$11="Uninsured",ROW('CLIENT LIST'!L$2:L$11)-(ROW('CLIENT LIST'!L$2)-1)),ROWS($1:81))),"")</f>
        <v/>
      </c>
      <c r="C82" s="260" t="str">
        <f t="array" ref="C82">IFERROR(INDEX('CLIENT LIST'!G$2:G$11,SMALL(IF('CLIENT LIST'!L$2:L$11="Uninsured",ROW('CLIENT LIST'!L$2:L$11)-(ROW('CLIENT LIST'!L$2)-1)),ROWS($1:81))),"")</f>
        <v/>
      </c>
      <c r="D82" s="260" t="str">
        <f t="array" ref="D82">IFERROR(INDEX('CLIENT LIST'!F$2:F$11,SMALL(IF('CLIENT LIST'!L$2:L$11="Uninsured",ROW('CLIENT LIST'!L$2:L$11)-(ROW('CLIENT LIST'!L$2)-1)),ROWS($1:81))),"")</f>
        <v/>
      </c>
      <c r="E82" s="260" t="str">
        <f t="array" ref="E82">IFERROR(INDEX('CLIENT LIST'!H$2:H$11,SMALL(IF('CLIENT LIST'!L$2:L$11="Uninsured",ROW('CLIENT LIST'!L$2:L$11)-(ROW('CLIENT LIST'!L$2)-1)),ROWS($1:81))),"")</f>
        <v/>
      </c>
      <c r="F82" s="260" t="str">
        <f t="array" ref="F82">IFERROR(INDEX('CLIENT LIST'!L$2:L$11,SMALL(IF('CLIENT LIST'!L$2:L$11="Uninsured",ROW('CLIENT LIST'!L$2:L$11)-(ROW('CLIENT LIST'!L$2)-1)),ROWS($1:81))),"")</f>
        <v/>
      </c>
      <c r="G82" s="261" t="str">
        <f t="array" ref="G82">IFERROR(INDEX('CLIENT LIST'!M$2:M$11,SMALL(IF('CLIENT LIST'!L$2:L$11="Uninsured",ROW('CLIENT LIST'!L$2:L$11)-(ROW('CLIENT LIST'!L$2)-1)),ROWS($1:81))),"")</f>
        <v/>
      </c>
    </row>
    <row r="83" spans="1:7" x14ac:dyDescent="0.15">
      <c r="A83" s="258">
        <v>82</v>
      </c>
      <c r="B83" s="259" t="str">
        <f t="array" ref="B83">IFERROR(INDEX('CLIENT LIST'!E$2:E$11,SMALL(IF('CLIENT LIST'!L$2:L$11="Uninsured",ROW('CLIENT LIST'!L$2:L$11)-(ROW('CLIENT LIST'!L$2)-1)),ROWS($1:82))),"")</f>
        <v/>
      </c>
      <c r="C83" s="260" t="str">
        <f t="array" ref="C83">IFERROR(INDEX('CLIENT LIST'!G$2:G$11,SMALL(IF('CLIENT LIST'!L$2:L$11="Uninsured",ROW('CLIENT LIST'!L$2:L$11)-(ROW('CLIENT LIST'!L$2)-1)),ROWS($1:82))),"")</f>
        <v/>
      </c>
      <c r="D83" s="260" t="str">
        <f t="array" ref="D83">IFERROR(INDEX('CLIENT LIST'!F$2:F$11,SMALL(IF('CLIENT LIST'!L$2:L$11="Uninsured",ROW('CLIENT LIST'!L$2:L$11)-(ROW('CLIENT LIST'!L$2)-1)),ROWS($1:82))),"")</f>
        <v/>
      </c>
      <c r="E83" s="260" t="str">
        <f t="array" ref="E83">IFERROR(INDEX('CLIENT LIST'!H$2:H$11,SMALL(IF('CLIENT LIST'!L$2:L$11="Uninsured",ROW('CLIENT LIST'!L$2:L$11)-(ROW('CLIENT LIST'!L$2)-1)),ROWS($1:82))),"")</f>
        <v/>
      </c>
      <c r="F83" s="260" t="str">
        <f t="array" ref="F83">IFERROR(INDEX('CLIENT LIST'!L$2:L$11,SMALL(IF('CLIENT LIST'!L$2:L$11="Uninsured",ROW('CLIENT LIST'!L$2:L$11)-(ROW('CLIENT LIST'!L$2)-1)),ROWS($1:82))),"")</f>
        <v/>
      </c>
      <c r="G83" s="261" t="str">
        <f t="array" ref="G83">IFERROR(INDEX('CLIENT LIST'!M$2:M$11,SMALL(IF('CLIENT LIST'!L$2:L$11="Uninsured",ROW('CLIENT LIST'!L$2:L$11)-(ROW('CLIENT LIST'!L$2)-1)),ROWS($1:82))),"")</f>
        <v/>
      </c>
    </row>
    <row r="84" spans="1:7" x14ac:dyDescent="0.15">
      <c r="A84" s="258">
        <v>83</v>
      </c>
      <c r="B84" s="259" t="str">
        <f t="array" ref="B84">IFERROR(INDEX('CLIENT LIST'!E$2:E$11,SMALL(IF('CLIENT LIST'!L$2:L$11="Uninsured",ROW('CLIENT LIST'!L$2:L$11)-(ROW('CLIENT LIST'!L$2)-1)),ROWS($1:83))),"")</f>
        <v/>
      </c>
      <c r="C84" s="260" t="str">
        <f t="array" ref="C84">IFERROR(INDEX('CLIENT LIST'!G$2:G$11,SMALL(IF('CLIENT LIST'!L$2:L$11="Uninsured",ROW('CLIENT LIST'!L$2:L$11)-(ROW('CLIENT LIST'!L$2)-1)),ROWS($1:83))),"")</f>
        <v/>
      </c>
      <c r="D84" s="260" t="str">
        <f t="array" ref="D84">IFERROR(INDEX('CLIENT LIST'!F$2:F$11,SMALL(IF('CLIENT LIST'!L$2:L$11="Uninsured",ROW('CLIENT LIST'!L$2:L$11)-(ROW('CLIENT LIST'!L$2)-1)),ROWS($1:83))),"")</f>
        <v/>
      </c>
      <c r="E84" s="260" t="str">
        <f t="array" ref="E84">IFERROR(INDEX('CLIENT LIST'!H$2:H$11,SMALL(IF('CLIENT LIST'!L$2:L$11="Uninsured",ROW('CLIENT LIST'!L$2:L$11)-(ROW('CLIENT LIST'!L$2)-1)),ROWS($1:83))),"")</f>
        <v/>
      </c>
      <c r="F84" s="260" t="str">
        <f t="array" ref="F84">IFERROR(INDEX('CLIENT LIST'!L$2:L$11,SMALL(IF('CLIENT LIST'!L$2:L$11="Uninsured",ROW('CLIENT LIST'!L$2:L$11)-(ROW('CLIENT LIST'!L$2)-1)),ROWS($1:83))),"")</f>
        <v/>
      </c>
      <c r="G84" s="261" t="str">
        <f t="array" ref="G84">IFERROR(INDEX('CLIENT LIST'!M$2:M$11,SMALL(IF('CLIENT LIST'!L$2:L$11="Uninsured",ROW('CLIENT LIST'!L$2:L$11)-(ROW('CLIENT LIST'!L$2)-1)),ROWS($1:83))),"")</f>
        <v/>
      </c>
    </row>
    <row r="85" spans="1:7" x14ac:dyDescent="0.15">
      <c r="A85" s="258">
        <v>84</v>
      </c>
      <c r="B85" s="259" t="str">
        <f t="array" ref="B85">IFERROR(INDEX('CLIENT LIST'!E$2:E$11,SMALL(IF('CLIENT LIST'!L$2:L$11="Uninsured",ROW('CLIENT LIST'!L$2:L$11)-(ROW('CLIENT LIST'!L$2)-1)),ROWS($1:84))),"")</f>
        <v/>
      </c>
      <c r="C85" s="260" t="str">
        <f t="array" ref="C85">IFERROR(INDEX('CLIENT LIST'!G$2:G$11,SMALL(IF('CLIENT LIST'!L$2:L$11="Uninsured",ROW('CLIENT LIST'!L$2:L$11)-(ROW('CLIENT LIST'!L$2)-1)),ROWS($1:84))),"")</f>
        <v/>
      </c>
      <c r="D85" s="260" t="str">
        <f t="array" ref="D85">IFERROR(INDEX('CLIENT LIST'!F$2:F$11,SMALL(IF('CLIENT LIST'!L$2:L$11="Uninsured",ROW('CLIENT LIST'!L$2:L$11)-(ROW('CLIENT LIST'!L$2)-1)),ROWS($1:84))),"")</f>
        <v/>
      </c>
      <c r="E85" s="260" t="str">
        <f t="array" ref="E85">IFERROR(INDEX('CLIENT LIST'!H$2:H$11,SMALL(IF('CLIENT LIST'!L$2:L$11="Uninsured",ROW('CLIENT LIST'!L$2:L$11)-(ROW('CLIENT LIST'!L$2)-1)),ROWS($1:84))),"")</f>
        <v/>
      </c>
      <c r="F85" s="260" t="str">
        <f t="array" ref="F85">IFERROR(INDEX('CLIENT LIST'!L$2:L$11,SMALL(IF('CLIENT LIST'!L$2:L$11="Uninsured",ROW('CLIENT LIST'!L$2:L$11)-(ROW('CLIENT LIST'!L$2)-1)),ROWS($1:84))),"")</f>
        <v/>
      </c>
      <c r="G85" s="261" t="str">
        <f t="array" ref="G85">IFERROR(INDEX('CLIENT LIST'!M$2:M$11,SMALL(IF('CLIENT LIST'!L$2:L$11="Uninsured",ROW('CLIENT LIST'!L$2:L$11)-(ROW('CLIENT LIST'!L$2)-1)),ROWS($1:84))),"")</f>
        <v/>
      </c>
    </row>
    <row r="86" spans="1:7" x14ac:dyDescent="0.15">
      <c r="A86" s="258">
        <v>85</v>
      </c>
      <c r="B86" s="259" t="str">
        <f t="array" ref="B86">IFERROR(INDEX('CLIENT LIST'!E$2:E$11,SMALL(IF('CLIENT LIST'!L$2:L$11="Uninsured",ROW('CLIENT LIST'!L$2:L$11)-(ROW('CLIENT LIST'!L$2)-1)),ROWS($1:85))),"")</f>
        <v/>
      </c>
      <c r="C86" s="260" t="str">
        <f t="array" ref="C86">IFERROR(INDEX('CLIENT LIST'!G$2:G$11,SMALL(IF('CLIENT LIST'!L$2:L$11="Uninsured",ROW('CLIENT LIST'!L$2:L$11)-(ROW('CLIENT LIST'!L$2)-1)),ROWS($1:85))),"")</f>
        <v/>
      </c>
      <c r="D86" s="260" t="str">
        <f t="array" ref="D86">IFERROR(INDEX('CLIENT LIST'!F$2:F$11,SMALL(IF('CLIENT LIST'!L$2:L$11="Uninsured",ROW('CLIENT LIST'!L$2:L$11)-(ROW('CLIENT LIST'!L$2)-1)),ROWS($1:85))),"")</f>
        <v/>
      </c>
      <c r="E86" s="260" t="str">
        <f t="array" ref="E86">IFERROR(INDEX('CLIENT LIST'!H$2:H$11,SMALL(IF('CLIENT LIST'!L$2:L$11="Uninsured",ROW('CLIENT LIST'!L$2:L$11)-(ROW('CLIENT LIST'!L$2)-1)),ROWS($1:85))),"")</f>
        <v/>
      </c>
      <c r="F86" s="260" t="str">
        <f t="array" ref="F86">IFERROR(INDEX('CLIENT LIST'!L$2:L$11,SMALL(IF('CLIENT LIST'!L$2:L$11="Uninsured",ROW('CLIENT LIST'!L$2:L$11)-(ROW('CLIENT LIST'!L$2)-1)),ROWS($1:85))),"")</f>
        <v/>
      </c>
      <c r="G86" s="261" t="str">
        <f t="array" ref="G86">IFERROR(INDEX('CLIENT LIST'!M$2:M$11,SMALL(IF('CLIENT LIST'!L$2:L$11="Uninsured",ROW('CLIENT LIST'!L$2:L$11)-(ROW('CLIENT LIST'!L$2)-1)),ROWS($1:85))),"")</f>
        <v/>
      </c>
    </row>
    <row r="87" spans="1:7" x14ac:dyDescent="0.15">
      <c r="A87" s="258">
        <v>86</v>
      </c>
      <c r="B87" s="259" t="str">
        <f t="array" ref="B87">IFERROR(INDEX('CLIENT LIST'!E$2:E$11,SMALL(IF('CLIENT LIST'!L$2:L$11="Uninsured",ROW('CLIENT LIST'!L$2:L$11)-(ROW('CLIENT LIST'!L$2)-1)),ROWS($1:86))),"")</f>
        <v/>
      </c>
      <c r="C87" s="260" t="str">
        <f t="array" ref="C87">IFERROR(INDEX('CLIENT LIST'!G$2:G$11,SMALL(IF('CLIENT LIST'!L$2:L$11="Uninsured",ROW('CLIENT LIST'!L$2:L$11)-(ROW('CLIENT LIST'!L$2)-1)),ROWS($1:86))),"")</f>
        <v/>
      </c>
      <c r="D87" s="260" t="str">
        <f t="array" ref="D87">IFERROR(INDEX('CLIENT LIST'!F$2:F$11,SMALL(IF('CLIENT LIST'!L$2:L$11="Uninsured",ROW('CLIENT LIST'!L$2:L$11)-(ROW('CLIENT LIST'!L$2)-1)),ROWS($1:86))),"")</f>
        <v/>
      </c>
      <c r="E87" s="260" t="str">
        <f t="array" ref="E87">IFERROR(INDEX('CLIENT LIST'!H$2:H$11,SMALL(IF('CLIENT LIST'!L$2:L$11="Uninsured",ROW('CLIENT LIST'!L$2:L$11)-(ROW('CLIENT LIST'!L$2)-1)),ROWS($1:86))),"")</f>
        <v/>
      </c>
      <c r="F87" s="260" t="str">
        <f t="array" ref="F87">IFERROR(INDEX('CLIENT LIST'!L$2:L$11,SMALL(IF('CLIENT LIST'!L$2:L$11="Uninsured",ROW('CLIENT LIST'!L$2:L$11)-(ROW('CLIENT LIST'!L$2)-1)),ROWS($1:86))),"")</f>
        <v/>
      </c>
      <c r="G87" s="261" t="str">
        <f t="array" ref="G87">IFERROR(INDEX('CLIENT LIST'!M$2:M$11,SMALL(IF('CLIENT LIST'!L$2:L$11="Uninsured",ROW('CLIENT LIST'!L$2:L$11)-(ROW('CLIENT LIST'!L$2)-1)),ROWS($1:86))),"")</f>
        <v/>
      </c>
    </row>
    <row r="88" spans="1:7" x14ac:dyDescent="0.15">
      <c r="A88" s="258">
        <v>87</v>
      </c>
      <c r="B88" s="259" t="str">
        <f t="array" ref="B88">IFERROR(INDEX('CLIENT LIST'!E$2:E$11,SMALL(IF('CLIENT LIST'!L$2:L$11="Uninsured",ROW('CLIENT LIST'!L$2:L$11)-(ROW('CLIENT LIST'!L$2)-1)),ROWS($1:87))),"")</f>
        <v/>
      </c>
      <c r="C88" s="260" t="str">
        <f t="array" ref="C88">IFERROR(INDEX('CLIENT LIST'!G$2:G$11,SMALL(IF('CLIENT LIST'!L$2:L$11="Uninsured",ROW('CLIENT LIST'!L$2:L$11)-(ROW('CLIENT LIST'!L$2)-1)),ROWS($1:87))),"")</f>
        <v/>
      </c>
      <c r="D88" s="260" t="str">
        <f t="array" ref="D88">IFERROR(INDEX('CLIENT LIST'!F$2:F$11,SMALL(IF('CLIENT LIST'!L$2:L$11="Uninsured",ROW('CLIENT LIST'!L$2:L$11)-(ROW('CLIENT LIST'!L$2)-1)),ROWS($1:87))),"")</f>
        <v/>
      </c>
      <c r="E88" s="260" t="str">
        <f t="array" ref="E88">IFERROR(INDEX('CLIENT LIST'!H$2:H$11,SMALL(IF('CLIENT LIST'!L$2:L$11="Uninsured",ROW('CLIENT LIST'!L$2:L$11)-(ROW('CLIENT LIST'!L$2)-1)),ROWS($1:87))),"")</f>
        <v/>
      </c>
      <c r="F88" s="260" t="str">
        <f t="array" ref="F88">IFERROR(INDEX('CLIENT LIST'!L$2:L$11,SMALL(IF('CLIENT LIST'!L$2:L$11="Uninsured",ROW('CLIENT LIST'!L$2:L$11)-(ROW('CLIENT LIST'!L$2)-1)),ROWS($1:87))),"")</f>
        <v/>
      </c>
      <c r="G88" s="261" t="str">
        <f t="array" ref="G88">IFERROR(INDEX('CLIENT LIST'!M$2:M$11,SMALL(IF('CLIENT LIST'!L$2:L$11="Uninsured",ROW('CLIENT LIST'!L$2:L$11)-(ROW('CLIENT LIST'!L$2)-1)),ROWS($1:87))),"")</f>
        <v/>
      </c>
    </row>
    <row r="89" spans="1:7" x14ac:dyDescent="0.15">
      <c r="A89" s="258">
        <v>88</v>
      </c>
      <c r="B89" s="259" t="str">
        <f t="array" ref="B89">IFERROR(INDEX('CLIENT LIST'!E$2:E$11,SMALL(IF('CLIENT LIST'!L$2:L$11="Uninsured",ROW('CLIENT LIST'!L$2:L$11)-(ROW('CLIENT LIST'!L$2)-1)),ROWS($1:88))),"")</f>
        <v/>
      </c>
      <c r="C89" s="260" t="str">
        <f t="array" ref="C89">IFERROR(INDEX('CLIENT LIST'!G$2:G$11,SMALL(IF('CLIENT LIST'!L$2:L$11="Uninsured",ROW('CLIENT LIST'!L$2:L$11)-(ROW('CLIENT LIST'!L$2)-1)),ROWS($1:88))),"")</f>
        <v/>
      </c>
      <c r="D89" s="260" t="str">
        <f t="array" ref="D89">IFERROR(INDEX('CLIENT LIST'!F$2:F$11,SMALL(IF('CLIENT LIST'!L$2:L$11="Uninsured",ROW('CLIENT LIST'!L$2:L$11)-(ROW('CLIENT LIST'!L$2)-1)),ROWS($1:88))),"")</f>
        <v/>
      </c>
      <c r="E89" s="260" t="str">
        <f t="array" ref="E89">IFERROR(INDEX('CLIENT LIST'!H$2:H$11,SMALL(IF('CLIENT LIST'!L$2:L$11="Uninsured",ROW('CLIENT LIST'!L$2:L$11)-(ROW('CLIENT LIST'!L$2)-1)),ROWS($1:88))),"")</f>
        <v/>
      </c>
      <c r="F89" s="260" t="str">
        <f t="array" ref="F89">IFERROR(INDEX('CLIENT LIST'!L$2:L$11,SMALL(IF('CLIENT LIST'!L$2:L$11="Uninsured",ROW('CLIENT LIST'!L$2:L$11)-(ROW('CLIENT LIST'!L$2)-1)),ROWS($1:88))),"")</f>
        <v/>
      </c>
      <c r="G89" s="261" t="str">
        <f t="array" ref="G89">IFERROR(INDEX('CLIENT LIST'!M$2:M$11,SMALL(IF('CLIENT LIST'!L$2:L$11="Uninsured",ROW('CLIENT LIST'!L$2:L$11)-(ROW('CLIENT LIST'!L$2)-1)),ROWS($1:88))),"")</f>
        <v/>
      </c>
    </row>
    <row r="90" spans="1:7" x14ac:dyDescent="0.15">
      <c r="A90" s="258">
        <v>89</v>
      </c>
      <c r="B90" s="259" t="str">
        <f t="array" ref="B90">IFERROR(INDEX('CLIENT LIST'!E$2:E$11,SMALL(IF('CLIENT LIST'!L$2:L$11="Uninsured",ROW('CLIENT LIST'!L$2:L$11)-(ROW('CLIENT LIST'!L$2)-1)),ROWS($1:89))),"")</f>
        <v/>
      </c>
      <c r="C90" s="260" t="str">
        <f t="array" ref="C90">IFERROR(INDEX('CLIENT LIST'!G$2:G$11,SMALL(IF('CLIENT LIST'!L$2:L$11="Uninsured",ROW('CLIENT LIST'!L$2:L$11)-(ROW('CLIENT LIST'!L$2)-1)),ROWS($1:89))),"")</f>
        <v/>
      </c>
      <c r="D90" s="260" t="str">
        <f t="array" ref="D90">IFERROR(INDEX('CLIENT LIST'!F$2:F$11,SMALL(IF('CLIENT LIST'!L$2:L$11="Uninsured",ROW('CLIENT LIST'!L$2:L$11)-(ROW('CLIENT LIST'!L$2)-1)),ROWS($1:89))),"")</f>
        <v/>
      </c>
      <c r="E90" s="260" t="str">
        <f t="array" ref="E90">IFERROR(INDEX('CLIENT LIST'!H$2:H$11,SMALL(IF('CLIENT LIST'!L$2:L$11="Uninsured",ROW('CLIENT LIST'!L$2:L$11)-(ROW('CLIENT LIST'!L$2)-1)),ROWS($1:89))),"")</f>
        <v/>
      </c>
      <c r="F90" s="260" t="str">
        <f t="array" ref="F90">IFERROR(INDEX('CLIENT LIST'!L$2:L$11,SMALL(IF('CLIENT LIST'!L$2:L$11="Uninsured",ROW('CLIENT LIST'!L$2:L$11)-(ROW('CLIENT LIST'!L$2)-1)),ROWS($1:89))),"")</f>
        <v/>
      </c>
      <c r="G90" s="261" t="str">
        <f t="array" ref="G90">IFERROR(INDEX('CLIENT LIST'!M$2:M$11,SMALL(IF('CLIENT LIST'!L$2:L$11="Uninsured",ROW('CLIENT LIST'!L$2:L$11)-(ROW('CLIENT LIST'!L$2)-1)),ROWS($1:89))),"")</f>
        <v/>
      </c>
    </row>
    <row r="91" spans="1:7" x14ac:dyDescent="0.15">
      <c r="A91" s="258">
        <v>90</v>
      </c>
      <c r="B91" s="259" t="str">
        <f t="array" ref="B91">IFERROR(INDEX('CLIENT LIST'!E$2:E$11,SMALL(IF('CLIENT LIST'!L$2:L$11="Uninsured",ROW('CLIENT LIST'!L$2:L$11)-(ROW('CLIENT LIST'!L$2)-1)),ROWS($1:90))),"")</f>
        <v/>
      </c>
      <c r="C91" s="260" t="str">
        <f t="array" ref="C91">IFERROR(INDEX('CLIENT LIST'!G$2:G$11,SMALL(IF('CLIENT LIST'!L$2:L$11="Uninsured",ROW('CLIENT LIST'!L$2:L$11)-(ROW('CLIENT LIST'!L$2)-1)),ROWS($1:90))),"")</f>
        <v/>
      </c>
      <c r="D91" s="260" t="str">
        <f t="array" ref="D91">IFERROR(INDEX('CLIENT LIST'!F$2:F$11,SMALL(IF('CLIENT LIST'!L$2:L$11="Uninsured",ROW('CLIENT LIST'!L$2:L$11)-(ROW('CLIENT LIST'!L$2)-1)),ROWS($1:90))),"")</f>
        <v/>
      </c>
      <c r="E91" s="260" t="str">
        <f t="array" ref="E91">IFERROR(INDEX('CLIENT LIST'!H$2:H$11,SMALL(IF('CLIENT LIST'!L$2:L$11="Uninsured",ROW('CLIENT LIST'!L$2:L$11)-(ROW('CLIENT LIST'!L$2)-1)),ROWS($1:90))),"")</f>
        <v/>
      </c>
      <c r="F91" s="260" t="str">
        <f t="array" ref="F91">IFERROR(INDEX('CLIENT LIST'!L$2:L$11,SMALL(IF('CLIENT LIST'!L$2:L$11="Uninsured",ROW('CLIENT LIST'!L$2:L$11)-(ROW('CLIENT LIST'!L$2)-1)),ROWS($1:90))),"")</f>
        <v/>
      </c>
      <c r="G91" s="261" t="str">
        <f t="array" ref="G91">IFERROR(INDEX('CLIENT LIST'!M$2:M$11,SMALL(IF('CLIENT LIST'!L$2:L$11="Uninsured",ROW('CLIENT LIST'!L$2:L$11)-(ROW('CLIENT LIST'!L$2)-1)),ROWS($1:90))),"")</f>
        <v/>
      </c>
    </row>
    <row r="92" spans="1:7" x14ac:dyDescent="0.15">
      <c r="A92" s="258">
        <v>91</v>
      </c>
      <c r="B92" s="259" t="str">
        <f t="array" ref="B92">IFERROR(INDEX('CLIENT LIST'!E$2:E$11,SMALL(IF('CLIENT LIST'!L$2:L$11="Uninsured",ROW('CLIENT LIST'!L$2:L$11)-(ROW('CLIENT LIST'!L$2)-1)),ROWS($1:91))),"")</f>
        <v/>
      </c>
      <c r="C92" s="260" t="str">
        <f t="array" ref="C92">IFERROR(INDEX('CLIENT LIST'!G$2:G$11,SMALL(IF('CLIENT LIST'!L$2:L$11="Uninsured",ROW('CLIENT LIST'!L$2:L$11)-(ROW('CLIENT LIST'!L$2)-1)),ROWS($1:91))),"")</f>
        <v/>
      </c>
      <c r="D92" s="260" t="str">
        <f t="array" ref="D92">IFERROR(INDEX('CLIENT LIST'!F$2:F$11,SMALL(IF('CLIENT LIST'!L$2:L$11="Uninsured",ROW('CLIENT LIST'!L$2:L$11)-(ROW('CLIENT LIST'!L$2)-1)),ROWS($1:91))),"")</f>
        <v/>
      </c>
      <c r="E92" s="260" t="str">
        <f t="array" ref="E92">IFERROR(INDEX('CLIENT LIST'!H$2:H$11,SMALL(IF('CLIENT LIST'!L$2:L$11="Uninsured",ROW('CLIENT LIST'!L$2:L$11)-(ROW('CLIENT LIST'!L$2)-1)),ROWS($1:91))),"")</f>
        <v/>
      </c>
      <c r="F92" s="260" t="str">
        <f t="array" ref="F92">IFERROR(INDEX('CLIENT LIST'!L$2:L$11,SMALL(IF('CLIENT LIST'!L$2:L$11="Uninsured",ROW('CLIENT LIST'!L$2:L$11)-(ROW('CLIENT LIST'!L$2)-1)),ROWS($1:91))),"")</f>
        <v/>
      </c>
      <c r="G92" s="261" t="str">
        <f t="array" ref="G92">IFERROR(INDEX('CLIENT LIST'!M$2:M$11,SMALL(IF('CLIENT LIST'!L$2:L$11="Uninsured",ROW('CLIENT LIST'!L$2:L$11)-(ROW('CLIENT LIST'!L$2)-1)),ROWS($1:91))),"")</f>
        <v/>
      </c>
    </row>
    <row r="93" spans="1:7" x14ac:dyDescent="0.15">
      <c r="A93" s="258">
        <v>92</v>
      </c>
      <c r="B93" s="259" t="str">
        <f t="array" ref="B93">IFERROR(INDEX('CLIENT LIST'!E$2:E$11,SMALL(IF('CLIENT LIST'!L$2:L$11="Uninsured",ROW('CLIENT LIST'!L$2:L$11)-(ROW('CLIENT LIST'!L$2)-1)),ROWS($1:92))),"")</f>
        <v/>
      </c>
      <c r="C93" s="260" t="str">
        <f t="array" ref="C93">IFERROR(INDEX('CLIENT LIST'!G$2:G$11,SMALL(IF('CLIENT LIST'!L$2:L$11="Uninsured",ROW('CLIENT LIST'!L$2:L$11)-(ROW('CLIENT LIST'!L$2)-1)),ROWS($1:92))),"")</f>
        <v/>
      </c>
      <c r="D93" s="260" t="str">
        <f t="array" ref="D93">IFERROR(INDEX('CLIENT LIST'!F$2:F$11,SMALL(IF('CLIENT LIST'!L$2:L$11="Uninsured",ROW('CLIENT LIST'!L$2:L$11)-(ROW('CLIENT LIST'!L$2)-1)),ROWS($1:92))),"")</f>
        <v/>
      </c>
      <c r="E93" s="260" t="str">
        <f t="array" ref="E93">IFERROR(INDEX('CLIENT LIST'!H$2:H$11,SMALL(IF('CLIENT LIST'!L$2:L$11="Uninsured",ROW('CLIENT LIST'!L$2:L$11)-(ROW('CLIENT LIST'!L$2)-1)),ROWS($1:92))),"")</f>
        <v/>
      </c>
      <c r="F93" s="260" t="str">
        <f t="array" ref="F93">IFERROR(INDEX('CLIENT LIST'!L$2:L$11,SMALL(IF('CLIENT LIST'!L$2:L$11="Uninsured",ROW('CLIENT LIST'!L$2:L$11)-(ROW('CLIENT LIST'!L$2)-1)),ROWS($1:92))),"")</f>
        <v/>
      </c>
      <c r="G93" s="261" t="str">
        <f t="array" ref="G93">IFERROR(INDEX('CLIENT LIST'!M$2:M$11,SMALL(IF('CLIENT LIST'!L$2:L$11="Uninsured",ROW('CLIENT LIST'!L$2:L$11)-(ROW('CLIENT LIST'!L$2)-1)),ROWS($1:92))),"")</f>
        <v/>
      </c>
    </row>
    <row r="94" spans="1:7" x14ac:dyDescent="0.15">
      <c r="A94" s="258">
        <v>93</v>
      </c>
      <c r="B94" s="259" t="str">
        <f t="array" ref="B94">IFERROR(INDEX('CLIENT LIST'!E$2:E$11,SMALL(IF('CLIENT LIST'!L$2:L$11="Uninsured",ROW('CLIENT LIST'!L$2:L$11)-(ROW('CLIENT LIST'!L$2)-1)),ROWS($1:93))),"")</f>
        <v/>
      </c>
      <c r="C94" s="260" t="str">
        <f t="array" ref="C94">IFERROR(INDEX('CLIENT LIST'!G$2:G$11,SMALL(IF('CLIENT LIST'!L$2:L$11="Uninsured",ROW('CLIENT LIST'!L$2:L$11)-(ROW('CLIENT LIST'!L$2)-1)),ROWS($1:93))),"")</f>
        <v/>
      </c>
      <c r="D94" s="260" t="str">
        <f t="array" ref="D94">IFERROR(INDEX('CLIENT LIST'!F$2:F$11,SMALL(IF('CLIENT LIST'!L$2:L$11="Uninsured",ROW('CLIENT LIST'!L$2:L$11)-(ROW('CLIENT LIST'!L$2)-1)),ROWS($1:93))),"")</f>
        <v/>
      </c>
      <c r="E94" s="260" t="str">
        <f t="array" ref="E94">IFERROR(INDEX('CLIENT LIST'!H$2:H$11,SMALL(IF('CLIENT LIST'!L$2:L$11="Uninsured",ROW('CLIENT LIST'!L$2:L$11)-(ROW('CLIENT LIST'!L$2)-1)),ROWS($1:93))),"")</f>
        <v/>
      </c>
      <c r="F94" s="260" t="str">
        <f t="array" ref="F94">IFERROR(INDEX('CLIENT LIST'!L$2:L$11,SMALL(IF('CLIENT LIST'!L$2:L$11="Uninsured",ROW('CLIENT LIST'!L$2:L$11)-(ROW('CLIENT LIST'!L$2)-1)),ROWS($1:93))),"")</f>
        <v/>
      </c>
      <c r="G94" s="261" t="str">
        <f t="array" ref="G94">IFERROR(INDEX('CLIENT LIST'!M$2:M$11,SMALL(IF('CLIENT LIST'!L$2:L$11="Uninsured",ROW('CLIENT LIST'!L$2:L$11)-(ROW('CLIENT LIST'!L$2)-1)),ROWS($1:93))),"")</f>
        <v/>
      </c>
    </row>
    <row r="95" spans="1:7" x14ac:dyDescent="0.15">
      <c r="A95" s="258">
        <v>94</v>
      </c>
      <c r="B95" s="259" t="str">
        <f t="array" ref="B95">IFERROR(INDEX('CLIENT LIST'!E$2:E$11,SMALL(IF('CLIENT LIST'!L$2:L$11="Uninsured",ROW('CLIENT LIST'!L$2:L$11)-(ROW('CLIENT LIST'!L$2)-1)),ROWS($1:94))),"")</f>
        <v/>
      </c>
      <c r="C95" s="260" t="str">
        <f t="array" ref="C95">IFERROR(INDEX('CLIENT LIST'!G$2:G$11,SMALL(IF('CLIENT LIST'!L$2:L$11="Uninsured",ROW('CLIENT LIST'!L$2:L$11)-(ROW('CLIENT LIST'!L$2)-1)),ROWS($1:94))),"")</f>
        <v/>
      </c>
      <c r="D95" s="260" t="str">
        <f t="array" ref="D95">IFERROR(INDEX('CLIENT LIST'!F$2:F$11,SMALL(IF('CLIENT LIST'!L$2:L$11="Uninsured",ROW('CLIENT LIST'!L$2:L$11)-(ROW('CLIENT LIST'!L$2)-1)),ROWS($1:94))),"")</f>
        <v/>
      </c>
      <c r="E95" s="260" t="str">
        <f t="array" ref="E95">IFERROR(INDEX('CLIENT LIST'!H$2:H$11,SMALL(IF('CLIENT LIST'!L$2:L$11="Uninsured",ROW('CLIENT LIST'!L$2:L$11)-(ROW('CLIENT LIST'!L$2)-1)),ROWS($1:94))),"")</f>
        <v/>
      </c>
      <c r="F95" s="260" t="str">
        <f t="array" ref="F95">IFERROR(INDEX('CLIENT LIST'!L$2:L$11,SMALL(IF('CLIENT LIST'!L$2:L$11="Uninsured",ROW('CLIENT LIST'!L$2:L$11)-(ROW('CLIENT LIST'!L$2)-1)),ROWS($1:94))),"")</f>
        <v/>
      </c>
      <c r="G95" s="261" t="str">
        <f t="array" ref="G95">IFERROR(INDEX('CLIENT LIST'!M$2:M$11,SMALL(IF('CLIENT LIST'!L$2:L$11="Uninsured",ROW('CLIENT LIST'!L$2:L$11)-(ROW('CLIENT LIST'!L$2)-1)),ROWS($1:94))),"")</f>
        <v/>
      </c>
    </row>
    <row r="96" spans="1:7" x14ac:dyDescent="0.15">
      <c r="A96" s="258">
        <v>95</v>
      </c>
      <c r="B96" s="259" t="str">
        <f t="array" ref="B96">IFERROR(INDEX('CLIENT LIST'!E$2:E$11,SMALL(IF('CLIENT LIST'!L$2:L$11="Uninsured",ROW('CLIENT LIST'!L$2:L$11)-(ROW('CLIENT LIST'!L$2)-1)),ROWS($1:95))),"")</f>
        <v/>
      </c>
      <c r="C96" s="260" t="str">
        <f t="array" ref="C96">IFERROR(INDEX('CLIENT LIST'!G$2:G$11,SMALL(IF('CLIENT LIST'!L$2:L$11="Uninsured",ROW('CLIENT LIST'!L$2:L$11)-(ROW('CLIENT LIST'!L$2)-1)),ROWS($1:95))),"")</f>
        <v/>
      </c>
      <c r="D96" s="260" t="str">
        <f t="array" ref="D96">IFERROR(INDEX('CLIENT LIST'!F$2:F$11,SMALL(IF('CLIENT LIST'!L$2:L$11="Uninsured",ROW('CLIENT LIST'!L$2:L$11)-(ROW('CLIENT LIST'!L$2)-1)),ROWS($1:95))),"")</f>
        <v/>
      </c>
      <c r="E96" s="260" t="str">
        <f t="array" ref="E96">IFERROR(INDEX('CLIENT LIST'!H$2:H$11,SMALL(IF('CLIENT LIST'!L$2:L$11="Uninsured",ROW('CLIENT LIST'!L$2:L$11)-(ROW('CLIENT LIST'!L$2)-1)),ROWS($1:95))),"")</f>
        <v/>
      </c>
      <c r="F96" s="260" t="str">
        <f t="array" ref="F96">IFERROR(INDEX('CLIENT LIST'!L$2:L$11,SMALL(IF('CLIENT LIST'!L$2:L$11="Uninsured",ROW('CLIENT LIST'!L$2:L$11)-(ROW('CLIENT LIST'!L$2)-1)),ROWS($1:95))),"")</f>
        <v/>
      </c>
      <c r="G96" s="261" t="str">
        <f t="array" ref="G96">IFERROR(INDEX('CLIENT LIST'!M$2:M$11,SMALL(IF('CLIENT LIST'!L$2:L$11="Uninsured",ROW('CLIENT LIST'!L$2:L$11)-(ROW('CLIENT LIST'!L$2)-1)),ROWS($1:95))),"")</f>
        <v/>
      </c>
    </row>
    <row r="97" spans="1:7" x14ac:dyDescent="0.15">
      <c r="A97" s="258">
        <v>96</v>
      </c>
      <c r="B97" s="259" t="str">
        <f t="array" ref="B97">IFERROR(INDEX('CLIENT LIST'!E$2:E$11,SMALL(IF('CLIENT LIST'!L$2:L$11="Uninsured",ROW('CLIENT LIST'!L$2:L$11)-(ROW('CLIENT LIST'!L$2)-1)),ROWS($1:96))),"")</f>
        <v/>
      </c>
      <c r="C97" s="260" t="str">
        <f t="array" ref="C97">IFERROR(INDEX('CLIENT LIST'!G$2:G$11,SMALL(IF('CLIENT LIST'!L$2:L$11="Uninsured",ROW('CLIENT LIST'!L$2:L$11)-(ROW('CLIENT LIST'!L$2)-1)),ROWS($1:96))),"")</f>
        <v/>
      </c>
      <c r="D97" s="260" t="str">
        <f t="array" ref="D97">IFERROR(INDEX('CLIENT LIST'!F$2:F$11,SMALL(IF('CLIENT LIST'!L$2:L$11="Uninsured",ROW('CLIENT LIST'!L$2:L$11)-(ROW('CLIENT LIST'!L$2)-1)),ROWS($1:96))),"")</f>
        <v/>
      </c>
      <c r="E97" s="260" t="str">
        <f t="array" ref="E97">IFERROR(INDEX('CLIENT LIST'!H$2:H$11,SMALL(IF('CLIENT LIST'!L$2:L$11="Uninsured",ROW('CLIENT LIST'!L$2:L$11)-(ROW('CLIENT LIST'!L$2)-1)),ROWS($1:96))),"")</f>
        <v/>
      </c>
      <c r="F97" s="260" t="str">
        <f t="array" ref="F97">IFERROR(INDEX('CLIENT LIST'!L$2:L$11,SMALL(IF('CLIENT LIST'!L$2:L$11="Uninsured",ROW('CLIENT LIST'!L$2:L$11)-(ROW('CLIENT LIST'!L$2)-1)),ROWS($1:96))),"")</f>
        <v/>
      </c>
      <c r="G97" s="261" t="str">
        <f t="array" ref="G97">IFERROR(INDEX('CLIENT LIST'!M$2:M$11,SMALL(IF('CLIENT LIST'!L$2:L$11="Uninsured",ROW('CLIENT LIST'!L$2:L$11)-(ROW('CLIENT LIST'!L$2)-1)),ROWS($1:96))),"")</f>
        <v/>
      </c>
    </row>
    <row r="98" spans="1:7" x14ac:dyDescent="0.15">
      <c r="A98" s="258">
        <v>97</v>
      </c>
      <c r="B98" s="259" t="str">
        <f t="array" ref="B98">IFERROR(INDEX('CLIENT LIST'!E$2:E$11,SMALL(IF('CLIENT LIST'!L$2:L$11="Uninsured",ROW('CLIENT LIST'!L$2:L$11)-(ROW('CLIENT LIST'!L$2)-1)),ROWS($1:97))),"")</f>
        <v/>
      </c>
      <c r="C98" s="260" t="str">
        <f t="array" ref="C98">IFERROR(INDEX('CLIENT LIST'!G$2:G$11,SMALL(IF('CLIENT LIST'!L$2:L$11="Uninsured",ROW('CLIENT LIST'!L$2:L$11)-(ROW('CLIENT LIST'!L$2)-1)),ROWS($1:97))),"")</f>
        <v/>
      </c>
      <c r="D98" s="260" t="str">
        <f t="array" ref="D98">IFERROR(INDEX('CLIENT LIST'!F$2:F$11,SMALL(IF('CLIENT LIST'!L$2:L$11="Uninsured",ROW('CLIENT LIST'!L$2:L$11)-(ROW('CLIENT LIST'!L$2)-1)),ROWS($1:97))),"")</f>
        <v/>
      </c>
      <c r="E98" s="260" t="str">
        <f t="array" ref="E98">IFERROR(INDEX('CLIENT LIST'!H$2:H$11,SMALL(IF('CLIENT LIST'!L$2:L$11="Uninsured",ROW('CLIENT LIST'!L$2:L$11)-(ROW('CLIENT LIST'!L$2)-1)),ROWS($1:97))),"")</f>
        <v/>
      </c>
      <c r="F98" s="260" t="str">
        <f t="array" ref="F98">IFERROR(INDEX('CLIENT LIST'!L$2:L$11,SMALL(IF('CLIENT LIST'!L$2:L$11="Uninsured",ROW('CLIENT LIST'!L$2:L$11)-(ROW('CLIENT LIST'!L$2)-1)),ROWS($1:97))),"")</f>
        <v/>
      </c>
      <c r="G98" s="261" t="str">
        <f t="array" ref="G98">IFERROR(INDEX('CLIENT LIST'!M$2:M$11,SMALL(IF('CLIENT LIST'!L$2:L$11="Uninsured",ROW('CLIENT LIST'!L$2:L$11)-(ROW('CLIENT LIST'!L$2)-1)),ROWS($1:97))),"")</f>
        <v/>
      </c>
    </row>
    <row r="99" spans="1:7" x14ac:dyDescent="0.15">
      <c r="A99" s="258">
        <v>98</v>
      </c>
      <c r="B99" s="259" t="str">
        <f t="array" ref="B99">IFERROR(INDEX('CLIENT LIST'!E$2:E$11,SMALL(IF('CLIENT LIST'!L$2:L$11="Uninsured",ROW('CLIENT LIST'!L$2:L$11)-(ROW('CLIENT LIST'!L$2)-1)),ROWS($1:98))),"")</f>
        <v/>
      </c>
      <c r="C99" s="260" t="str">
        <f t="array" ref="C99">IFERROR(INDEX('CLIENT LIST'!G$2:G$11,SMALL(IF('CLIENT LIST'!L$2:L$11="Uninsured",ROW('CLIENT LIST'!L$2:L$11)-(ROW('CLIENT LIST'!L$2)-1)),ROWS($1:98))),"")</f>
        <v/>
      </c>
      <c r="D99" s="260" t="str">
        <f t="array" ref="D99">IFERROR(INDEX('CLIENT LIST'!F$2:F$11,SMALL(IF('CLIENT LIST'!L$2:L$11="Uninsured",ROW('CLIENT LIST'!L$2:L$11)-(ROW('CLIENT LIST'!L$2)-1)),ROWS($1:98))),"")</f>
        <v/>
      </c>
      <c r="E99" s="260" t="str">
        <f t="array" ref="E99">IFERROR(INDEX('CLIENT LIST'!H$2:H$11,SMALL(IF('CLIENT LIST'!L$2:L$11="Uninsured",ROW('CLIENT LIST'!L$2:L$11)-(ROW('CLIENT LIST'!L$2)-1)),ROWS($1:98))),"")</f>
        <v/>
      </c>
      <c r="F99" s="260" t="str">
        <f t="array" ref="F99">IFERROR(INDEX('CLIENT LIST'!L$2:L$11,SMALL(IF('CLIENT LIST'!L$2:L$11="Uninsured",ROW('CLIENT LIST'!L$2:L$11)-(ROW('CLIENT LIST'!L$2)-1)),ROWS($1:98))),"")</f>
        <v/>
      </c>
      <c r="G99" s="261" t="str">
        <f t="array" ref="G99">IFERROR(INDEX('CLIENT LIST'!M$2:M$11,SMALL(IF('CLIENT LIST'!L$2:L$11="Uninsured",ROW('CLIENT LIST'!L$2:L$11)-(ROW('CLIENT LIST'!L$2)-1)),ROWS($1:98))),"")</f>
        <v/>
      </c>
    </row>
    <row r="100" spans="1:7" x14ac:dyDescent="0.15">
      <c r="A100" s="258">
        <v>99</v>
      </c>
      <c r="B100" s="259" t="str">
        <f t="array" ref="B100">IFERROR(INDEX('CLIENT LIST'!E$2:E$11,SMALL(IF('CLIENT LIST'!L$2:L$11="Uninsured",ROW('CLIENT LIST'!L$2:L$11)-(ROW('CLIENT LIST'!L$2)-1)),ROWS($1:99))),"")</f>
        <v/>
      </c>
      <c r="C100" s="259" t="str">
        <f t="array" ref="C100">IFERROR(INDEX('CLIENT LIST'!G$2:G$11,SMALL(IF('CLIENT LIST'!L$2:L$11="Uninsured",ROW('CLIENT LIST'!L$2:L$11)-(ROW('CLIENT LIST'!L$2)-1)),ROWS($1:99))),"")</f>
        <v/>
      </c>
      <c r="D100" s="259" t="str">
        <f t="array" ref="D100">IFERROR(INDEX('CLIENT LIST'!F$2:F$11,SMALL(IF('CLIENT LIST'!L$2:L$11="Uninsured",ROW('CLIENT LIST'!L$2:L$11)-(ROW('CLIENT LIST'!L$2)-1)),ROWS($1:99))),"")</f>
        <v/>
      </c>
      <c r="E100" s="259" t="str">
        <f t="array" ref="E100">IFERROR(INDEX('CLIENT LIST'!H$2:H$11,SMALL(IF('CLIENT LIST'!L$2:L$11="Uninsured",ROW('CLIENT LIST'!L$2:L$11)-(ROW('CLIENT LIST'!L$2)-1)),ROWS($1:99))),"")</f>
        <v/>
      </c>
      <c r="F100" s="259" t="str">
        <f t="array" ref="F100">IFERROR(INDEX('CLIENT LIST'!L$2:L$11,SMALL(IF('CLIENT LIST'!L$2:L$11="Uninsured",ROW('CLIENT LIST'!L$2:L$11)-(ROW('CLIENT LIST'!L$2)-1)),ROWS($1:99))),"")</f>
        <v/>
      </c>
      <c r="G100" s="264" t="str">
        <f t="array" ref="G100">IFERROR(INDEX('CLIENT LIST'!M$2:M$11,SMALL(IF('CLIENT LIST'!L$2:L$11="Uninsured",ROW('CLIENT LIST'!L$2:L$11)-(ROW('CLIENT LIST'!L$2)-1)),ROWS($1:99))),"")</f>
        <v/>
      </c>
    </row>
    <row r="101" spans="1:7" x14ac:dyDescent="0.15">
      <c r="A101" s="258">
        <v>100</v>
      </c>
      <c r="B101" s="259" t="str">
        <f t="array" ref="B101">IFERROR(INDEX('CLIENT LIST'!E$2:E$11,SMALL(IF('CLIENT LIST'!L$2:L$11="Uninsured",ROW('CLIENT LIST'!L$2:L$11)-(ROW('CLIENT LIST'!L$2)-1)),ROWS($1:100))),"")</f>
        <v/>
      </c>
      <c r="C101" s="259" t="str">
        <f t="array" ref="C101">IFERROR(INDEX('CLIENT LIST'!G$2:G$11,SMALL(IF('CLIENT LIST'!L$2:L$11="Uninsured",ROW('CLIENT LIST'!L$2:L$11)-(ROW('CLIENT LIST'!L$2)-1)),ROWS($1:100))),"")</f>
        <v/>
      </c>
      <c r="D101" s="259" t="str">
        <f t="array" ref="D101">IFERROR(INDEX('CLIENT LIST'!F$2:F$11,SMALL(IF('CLIENT LIST'!L$2:L$11="Uninsured",ROW('CLIENT LIST'!L$2:L$11)-(ROW('CLIENT LIST'!L$2)-1)),ROWS($1:100))),"")</f>
        <v/>
      </c>
      <c r="E101" s="259" t="str">
        <f t="array" ref="E101">IFERROR(INDEX('CLIENT LIST'!H$2:H$11,SMALL(IF('CLIENT LIST'!L$2:L$11="Uninsured",ROW('CLIENT LIST'!L$2:L$11)-(ROW('CLIENT LIST'!L$2)-1)),ROWS($1:100))),"")</f>
        <v/>
      </c>
      <c r="F101" s="259" t="str">
        <f t="array" ref="F101">IFERROR(INDEX('CLIENT LIST'!L$2:L$11,SMALL(IF('CLIENT LIST'!L$2:L$11="Uninsured",ROW('CLIENT LIST'!L$2:L$11)-(ROW('CLIENT LIST'!L$2)-1)),ROWS($1:100))),"")</f>
        <v/>
      </c>
      <c r="G101" s="264" t="str">
        <f t="array" ref="G101">IFERROR(INDEX('CLIENT LIST'!M$2:M$11,SMALL(IF('CLIENT LIST'!L$2:L$11="Uninsured",ROW('CLIENT LIST'!L$2:L$11)-(ROW('CLIENT LIST'!L$2)-1)),ROWS($1:100))),"")</f>
        <v/>
      </c>
    </row>
    <row r="102" spans="1:7" x14ac:dyDescent="0.15">
      <c r="A102" s="258">
        <v>101</v>
      </c>
      <c r="B102" s="259" t="str">
        <f t="array" ref="B102">IFERROR(INDEX('CLIENT LIST'!E$2:E$11,SMALL(IF('CLIENT LIST'!L$2:L$11="Uninsured",ROW('CLIENT LIST'!L$2:L$11)-(ROW('CLIENT LIST'!L$2)-1)),ROWS($1:101))),"")</f>
        <v/>
      </c>
      <c r="C102" s="259" t="str">
        <f t="array" ref="C102">IFERROR(INDEX('CLIENT LIST'!G$2:G$11,SMALL(IF('CLIENT LIST'!L$2:L$11="Uninsured",ROW('CLIENT LIST'!L$2:L$11)-(ROW('CLIENT LIST'!L$2)-1)),ROWS($1:101))),"")</f>
        <v/>
      </c>
      <c r="D102" s="259" t="str">
        <f t="array" ref="D102">IFERROR(INDEX('CLIENT LIST'!F$2:F$11,SMALL(IF('CLIENT LIST'!L$2:L$11="Uninsured",ROW('CLIENT LIST'!L$2:L$11)-(ROW('CLIENT LIST'!L$2)-1)),ROWS($1:101))),"")</f>
        <v/>
      </c>
      <c r="E102" s="259" t="str">
        <f t="array" ref="E102">IFERROR(INDEX('CLIENT LIST'!H$2:H$11,SMALL(IF('CLIENT LIST'!L$2:L$11="Uninsured",ROW('CLIENT LIST'!L$2:L$11)-(ROW('CLIENT LIST'!L$2)-1)),ROWS($1:101))),"")</f>
        <v/>
      </c>
      <c r="F102" s="259" t="str">
        <f t="array" ref="F102">IFERROR(INDEX('CLIENT LIST'!L$2:L$11,SMALL(IF('CLIENT LIST'!L$2:L$11="Uninsured",ROW('CLIENT LIST'!L$2:L$11)-(ROW('CLIENT LIST'!L$2)-1)),ROWS($1:101))),"")</f>
        <v/>
      </c>
      <c r="G102" s="264" t="str">
        <f t="array" ref="G102">IFERROR(INDEX('CLIENT LIST'!M$2:M$11,SMALL(IF('CLIENT LIST'!L$2:L$11="Uninsured",ROW('CLIENT LIST'!L$2:L$11)-(ROW('CLIENT LIST'!L$2)-1)),ROWS($1:101))),"")</f>
        <v/>
      </c>
    </row>
    <row r="103" spans="1:7" x14ac:dyDescent="0.15">
      <c r="A103" s="258">
        <v>102</v>
      </c>
      <c r="B103" s="259" t="str">
        <f t="array" ref="B103">IFERROR(INDEX('CLIENT LIST'!E$2:E$11,SMALL(IF('CLIENT LIST'!L$2:L$11="Uninsured",ROW('CLIENT LIST'!L$2:L$11)-(ROW('CLIENT LIST'!L$2)-1)),ROWS($1:102))),"")</f>
        <v/>
      </c>
      <c r="C103" s="259" t="str">
        <f t="array" ref="C103">IFERROR(INDEX('CLIENT LIST'!G$2:G$11,SMALL(IF('CLIENT LIST'!L$2:L$11="Uninsured",ROW('CLIENT LIST'!L$2:L$11)-(ROW('CLIENT LIST'!L$2)-1)),ROWS($1:102))),"")</f>
        <v/>
      </c>
      <c r="D103" s="259" t="str">
        <f t="array" ref="D103">IFERROR(INDEX('CLIENT LIST'!F$2:F$11,SMALL(IF('CLIENT LIST'!L$2:L$11="Uninsured",ROW('CLIENT LIST'!L$2:L$11)-(ROW('CLIENT LIST'!L$2)-1)),ROWS($1:102))),"")</f>
        <v/>
      </c>
      <c r="E103" s="259" t="str">
        <f t="array" ref="E103">IFERROR(INDEX('CLIENT LIST'!H$2:H$11,SMALL(IF('CLIENT LIST'!L$2:L$11="Uninsured",ROW('CLIENT LIST'!L$2:L$11)-(ROW('CLIENT LIST'!L$2)-1)),ROWS($1:102))),"")</f>
        <v/>
      </c>
      <c r="F103" s="259" t="str">
        <f t="array" ref="F103">IFERROR(INDEX('CLIENT LIST'!L$2:L$11,SMALL(IF('CLIENT LIST'!L$2:L$11="Uninsured",ROW('CLIENT LIST'!L$2:L$11)-(ROW('CLIENT LIST'!L$2)-1)),ROWS($1:102))),"")</f>
        <v/>
      </c>
      <c r="G103" s="264" t="str">
        <f t="array" ref="G103">IFERROR(INDEX('CLIENT LIST'!M$2:M$11,SMALL(IF('CLIENT LIST'!L$2:L$11="Uninsured",ROW('CLIENT LIST'!L$2:L$11)-(ROW('CLIENT LIST'!L$2)-1)),ROWS($1:102))),"")</f>
        <v/>
      </c>
    </row>
    <row r="104" spans="1:7" x14ac:dyDescent="0.15">
      <c r="A104" s="258">
        <v>103</v>
      </c>
      <c r="B104" s="259" t="str">
        <f t="array" ref="B104">IFERROR(INDEX('CLIENT LIST'!E$2:E$11,SMALL(IF('CLIENT LIST'!L$2:L$11="Uninsured",ROW('CLIENT LIST'!L$2:L$11)-(ROW('CLIENT LIST'!L$2)-1)),ROWS($1:103))),"")</f>
        <v/>
      </c>
      <c r="C104" s="259" t="str">
        <f t="array" ref="C104">IFERROR(INDEX('CLIENT LIST'!G$2:G$11,SMALL(IF('CLIENT LIST'!L$2:L$11="Uninsured",ROW('CLIENT LIST'!L$2:L$11)-(ROW('CLIENT LIST'!L$2)-1)),ROWS($1:103))),"")</f>
        <v/>
      </c>
      <c r="D104" s="259" t="str">
        <f t="array" ref="D104">IFERROR(INDEX('CLIENT LIST'!F$2:F$11,SMALL(IF('CLIENT LIST'!L$2:L$11="Uninsured",ROW('CLIENT LIST'!L$2:L$11)-(ROW('CLIENT LIST'!L$2)-1)),ROWS($1:103))),"")</f>
        <v/>
      </c>
      <c r="E104" s="259" t="str">
        <f t="array" ref="E104">IFERROR(INDEX('CLIENT LIST'!H$2:H$11,SMALL(IF('CLIENT LIST'!L$2:L$11="Uninsured",ROW('CLIENT LIST'!L$2:L$11)-(ROW('CLIENT LIST'!L$2)-1)),ROWS($1:103))),"")</f>
        <v/>
      </c>
      <c r="F104" s="259" t="str">
        <f t="array" ref="F104">IFERROR(INDEX('CLIENT LIST'!L$2:L$11,SMALL(IF('CLIENT LIST'!L$2:L$11="Uninsured",ROW('CLIENT LIST'!L$2:L$11)-(ROW('CLIENT LIST'!L$2)-1)),ROWS($1:103))),"")</f>
        <v/>
      </c>
      <c r="G104" s="264" t="str">
        <f t="array" ref="G104">IFERROR(INDEX('CLIENT LIST'!M$2:M$11,SMALL(IF('CLIENT LIST'!L$2:L$11="Uninsured",ROW('CLIENT LIST'!L$2:L$11)-(ROW('CLIENT LIST'!L$2)-1)),ROWS($1:103))),"")</f>
        <v/>
      </c>
    </row>
    <row r="105" spans="1:7" x14ac:dyDescent="0.15">
      <c r="A105" s="258">
        <v>104</v>
      </c>
      <c r="B105" s="259" t="str">
        <f t="array" ref="B105">IFERROR(INDEX('CLIENT LIST'!E$2:E$11,SMALL(IF('CLIENT LIST'!L$2:L$11="Uninsured",ROW('CLIENT LIST'!L$2:L$11)-(ROW('CLIENT LIST'!L$2)-1)),ROWS($1:104))),"")</f>
        <v/>
      </c>
      <c r="C105" s="259" t="str">
        <f t="array" ref="C105">IFERROR(INDEX('CLIENT LIST'!G$2:G$11,SMALL(IF('CLIENT LIST'!L$2:L$11="Uninsured",ROW('CLIENT LIST'!L$2:L$11)-(ROW('CLIENT LIST'!L$2)-1)),ROWS($1:104))),"")</f>
        <v/>
      </c>
      <c r="D105" s="259" t="str">
        <f t="array" ref="D105">IFERROR(INDEX('CLIENT LIST'!F$2:F$11,SMALL(IF('CLIENT LIST'!L$2:L$11="Uninsured",ROW('CLIENT LIST'!L$2:L$11)-(ROW('CLIENT LIST'!L$2)-1)),ROWS($1:104))),"")</f>
        <v/>
      </c>
      <c r="E105" s="259" t="str">
        <f t="array" ref="E105">IFERROR(INDEX('CLIENT LIST'!H$2:H$11,SMALL(IF('CLIENT LIST'!L$2:L$11="Uninsured",ROW('CLIENT LIST'!L$2:L$11)-(ROW('CLIENT LIST'!L$2)-1)),ROWS($1:104))),"")</f>
        <v/>
      </c>
      <c r="F105" s="259" t="str">
        <f t="array" ref="F105">IFERROR(INDEX('CLIENT LIST'!L$2:L$11,SMALL(IF('CLIENT LIST'!L$2:L$11="Uninsured",ROW('CLIENT LIST'!L$2:L$11)-(ROW('CLIENT LIST'!L$2)-1)),ROWS($1:104))),"")</f>
        <v/>
      </c>
      <c r="G105" s="264" t="str">
        <f t="array" ref="G105">IFERROR(INDEX('CLIENT LIST'!M$2:M$11,SMALL(IF('CLIENT LIST'!L$2:L$11="Uninsured",ROW('CLIENT LIST'!L$2:L$11)-(ROW('CLIENT LIST'!L$2)-1)),ROWS($1:104))),"")</f>
        <v/>
      </c>
    </row>
    <row r="106" spans="1:7" x14ac:dyDescent="0.15">
      <c r="A106" s="258">
        <v>105</v>
      </c>
      <c r="B106" s="259" t="str">
        <f t="array" ref="B106">IFERROR(INDEX('CLIENT LIST'!E$2:E$11,SMALL(IF('CLIENT LIST'!L$2:L$11="Uninsured",ROW('CLIENT LIST'!L$2:L$11)-(ROW('CLIENT LIST'!L$2)-1)),ROWS($1:105))),"")</f>
        <v/>
      </c>
      <c r="C106" s="259" t="str">
        <f t="array" ref="C106">IFERROR(INDEX('CLIENT LIST'!G$2:G$11,SMALL(IF('CLIENT LIST'!L$2:L$11="Uninsured",ROW('CLIENT LIST'!L$2:L$11)-(ROW('CLIENT LIST'!L$2)-1)),ROWS($1:105))),"")</f>
        <v/>
      </c>
      <c r="D106" s="259" t="str">
        <f t="array" ref="D106">IFERROR(INDEX('CLIENT LIST'!F$2:F$11,SMALL(IF('CLIENT LIST'!L$2:L$11="Uninsured",ROW('CLIENT LIST'!L$2:L$11)-(ROW('CLIENT LIST'!L$2)-1)),ROWS($1:105))),"")</f>
        <v/>
      </c>
      <c r="E106" s="259" t="str">
        <f t="array" ref="E106">IFERROR(INDEX('CLIENT LIST'!H$2:H$11,SMALL(IF('CLIENT LIST'!L$2:L$11="Uninsured",ROW('CLIENT LIST'!L$2:L$11)-(ROW('CLIENT LIST'!L$2)-1)),ROWS($1:105))),"")</f>
        <v/>
      </c>
      <c r="F106" s="259" t="str">
        <f t="array" ref="F106">IFERROR(INDEX('CLIENT LIST'!L$2:L$11,SMALL(IF('CLIENT LIST'!L$2:L$11="Uninsured",ROW('CLIENT LIST'!L$2:L$11)-(ROW('CLIENT LIST'!L$2)-1)),ROWS($1:105))),"")</f>
        <v/>
      </c>
      <c r="G106" s="264" t="str">
        <f t="array" ref="G106">IFERROR(INDEX('CLIENT LIST'!M$2:M$11,SMALL(IF('CLIENT LIST'!L$2:L$11="Uninsured",ROW('CLIENT LIST'!L$2:L$11)-(ROW('CLIENT LIST'!L$2)-1)),ROWS($1:105))),"")</f>
        <v/>
      </c>
    </row>
    <row r="107" spans="1:7" x14ac:dyDescent="0.15">
      <c r="A107" s="258">
        <v>106</v>
      </c>
      <c r="B107" s="259" t="str">
        <f t="array" ref="B107">IFERROR(INDEX('CLIENT LIST'!E$2:E$11,SMALL(IF('CLIENT LIST'!L$2:L$11="Uninsured",ROW('CLIENT LIST'!L$2:L$11)-(ROW('CLIENT LIST'!L$2)-1)),ROWS($1:106))),"")</f>
        <v/>
      </c>
      <c r="C107" s="259" t="str">
        <f t="array" ref="C107">IFERROR(INDEX('CLIENT LIST'!G$2:G$11,SMALL(IF('CLIENT LIST'!L$2:L$11="Uninsured",ROW('CLIENT LIST'!L$2:L$11)-(ROW('CLIENT LIST'!L$2)-1)),ROWS($1:106))),"")</f>
        <v/>
      </c>
      <c r="D107" s="259" t="str">
        <f t="array" ref="D107">IFERROR(INDEX('CLIENT LIST'!F$2:F$11,SMALL(IF('CLIENT LIST'!L$2:L$11="Uninsured",ROW('CLIENT LIST'!L$2:L$11)-(ROW('CLIENT LIST'!L$2)-1)),ROWS($1:106))),"")</f>
        <v/>
      </c>
      <c r="E107" s="259" t="str">
        <f t="array" ref="E107">IFERROR(INDEX('CLIENT LIST'!H$2:H$11,SMALL(IF('CLIENT LIST'!L$2:L$11="Uninsured",ROW('CLIENT LIST'!L$2:L$11)-(ROW('CLIENT LIST'!L$2)-1)),ROWS($1:106))),"")</f>
        <v/>
      </c>
      <c r="F107" s="259" t="str">
        <f t="array" ref="F107">IFERROR(INDEX('CLIENT LIST'!L$2:L$11,SMALL(IF('CLIENT LIST'!L$2:L$11="Uninsured",ROW('CLIENT LIST'!L$2:L$11)-(ROW('CLIENT LIST'!L$2)-1)),ROWS($1:106))),"")</f>
        <v/>
      </c>
      <c r="G107" s="264" t="str">
        <f t="array" ref="G107">IFERROR(INDEX('CLIENT LIST'!M$2:M$11,SMALL(IF('CLIENT LIST'!L$2:L$11="Uninsured",ROW('CLIENT LIST'!L$2:L$11)-(ROW('CLIENT LIST'!L$2)-1)),ROWS($1:106))),"")</f>
        <v/>
      </c>
    </row>
    <row r="108" spans="1:7" x14ac:dyDescent="0.15">
      <c r="A108" s="258">
        <v>107</v>
      </c>
      <c r="B108" s="259" t="str">
        <f t="array" ref="B108">IFERROR(INDEX('CLIENT LIST'!E$2:E$11,SMALL(IF('CLIENT LIST'!L$2:L$11="Uninsured",ROW('CLIENT LIST'!L$2:L$11)-(ROW('CLIENT LIST'!L$2)-1)),ROWS($1:107))),"")</f>
        <v/>
      </c>
      <c r="C108" s="259" t="str">
        <f t="array" ref="C108">IFERROR(INDEX('CLIENT LIST'!G$2:G$11,SMALL(IF('CLIENT LIST'!L$2:L$11="Uninsured",ROW('CLIENT LIST'!L$2:L$11)-(ROW('CLIENT LIST'!L$2)-1)),ROWS($1:107))),"")</f>
        <v/>
      </c>
      <c r="D108" s="259" t="str">
        <f t="array" ref="D108">IFERROR(INDEX('CLIENT LIST'!F$2:F$11,SMALL(IF('CLIENT LIST'!L$2:L$11="Uninsured",ROW('CLIENT LIST'!L$2:L$11)-(ROW('CLIENT LIST'!L$2)-1)),ROWS($1:107))),"")</f>
        <v/>
      </c>
      <c r="E108" s="259" t="str">
        <f t="array" ref="E108">IFERROR(INDEX('CLIENT LIST'!H$2:H$11,SMALL(IF('CLIENT LIST'!L$2:L$11="Uninsured",ROW('CLIENT LIST'!L$2:L$11)-(ROW('CLIENT LIST'!L$2)-1)),ROWS($1:107))),"")</f>
        <v/>
      </c>
      <c r="F108" s="259" t="str">
        <f t="array" ref="F108">IFERROR(INDEX('CLIENT LIST'!L$2:L$11,SMALL(IF('CLIENT LIST'!L$2:L$11="Uninsured",ROW('CLIENT LIST'!L$2:L$11)-(ROW('CLIENT LIST'!L$2)-1)),ROWS($1:107))),"")</f>
        <v/>
      </c>
      <c r="G108" s="264" t="str">
        <f t="array" ref="G108">IFERROR(INDEX('CLIENT LIST'!M$2:M$11,SMALL(IF('CLIENT LIST'!L$2:L$11="Uninsured",ROW('CLIENT LIST'!L$2:L$11)-(ROW('CLIENT LIST'!L$2)-1)),ROWS($1:107))),"")</f>
        <v/>
      </c>
    </row>
    <row r="109" spans="1:7" x14ac:dyDescent="0.15">
      <c r="A109" s="258">
        <v>108</v>
      </c>
      <c r="B109" s="259" t="str">
        <f t="array" ref="B109">IFERROR(INDEX('CLIENT LIST'!E$2:E$11,SMALL(IF('CLIENT LIST'!L$2:L$11="Uninsured",ROW('CLIENT LIST'!L$2:L$11)-(ROW('CLIENT LIST'!L$2)-1)),ROWS($1:108))),"")</f>
        <v/>
      </c>
      <c r="C109" s="259" t="str">
        <f t="array" ref="C109">IFERROR(INDEX('CLIENT LIST'!G$2:G$11,SMALL(IF('CLIENT LIST'!L$2:L$11="Uninsured",ROW('CLIENT LIST'!L$2:L$11)-(ROW('CLIENT LIST'!L$2)-1)),ROWS($1:108))),"")</f>
        <v/>
      </c>
      <c r="D109" s="259" t="str">
        <f t="array" ref="D109">IFERROR(INDEX('CLIENT LIST'!F$2:F$11,SMALL(IF('CLIENT LIST'!L$2:L$11="Uninsured",ROW('CLIENT LIST'!L$2:L$11)-(ROW('CLIENT LIST'!L$2)-1)),ROWS($1:108))),"")</f>
        <v/>
      </c>
      <c r="E109" s="259" t="str">
        <f t="array" ref="E109">IFERROR(INDEX('CLIENT LIST'!H$2:H$11,SMALL(IF('CLIENT LIST'!L$2:L$11="Uninsured",ROW('CLIENT LIST'!L$2:L$11)-(ROW('CLIENT LIST'!L$2)-1)),ROWS($1:108))),"")</f>
        <v/>
      </c>
      <c r="F109" s="259" t="str">
        <f t="array" ref="F109">IFERROR(INDEX('CLIENT LIST'!L$2:L$11,SMALL(IF('CLIENT LIST'!L$2:L$11="Uninsured",ROW('CLIENT LIST'!L$2:L$11)-(ROW('CLIENT LIST'!L$2)-1)),ROWS($1:108))),"")</f>
        <v/>
      </c>
      <c r="G109" s="264" t="str">
        <f t="array" ref="G109">IFERROR(INDEX('CLIENT LIST'!M$2:M$11,SMALL(IF('CLIENT LIST'!L$2:L$11="Uninsured",ROW('CLIENT LIST'!L$2:L$11)-(ROW('CLIENT LIST'!L$2)-1)),ROWS($1:108))),"")</f>
        <v/>
      </c>
    </row>
    <row r="110" spans="1:7" x14ac:dyDescent="0.15">
      <c r="A110" s="258">
        <v>109</v>
      </c>
      <c r="B110" s="259" t="str">
        <f t="array" ref="B110">IFERROR(INDEX('CLIENT LIST'!E$2:E$11,SMALL(IF('CLIENT LIST'!L$2:L$11="Uninsured",ROW('CLIENT LIST'!L$2:L$11)-(ROW('CLIENT LIST'!L$2)-1)),ROWS($1:109))),"")</f>
        <v/>
      </c>
      <c r="C110" s="259" t="str">
        <f t="array" ref="C110">IFERROR(INDEX('CLIENT LIST'!G$2:G$11,SMALL(IF('CLIENT LIST'!L$2:L$11="Uninsured",ROW('CLIENT LIST'!L$2:L$11)-(ROW('CLIENT LIST'!L$2)-1)),ROWS($1:109))),"")</f>
        <v/>
      </c>
      <c r="D110" s="259" t="str">
        <f t="array" ref="D110">IFERROR(INDEX('CLIENT LIST'!F$2:F$11,SMALL(IF('CLIENT LIST'!L$2:L$11="Uninsured",ROW('CLIENT LIST'!L$2:L$11)-(ROW('CLIENT LIST'!L$2)-1)),ROWS($1:109))),"")</f>
        <v/>
      </c>
      <c r="E110" s="259" t="str">
        <f t="array" ref="E110">IFERROR(INDEX('CLIENT LIST'!H$2:H$11,SMALL(IF('CLIENT LIST'!L$2:L$11="Uninsured",ROW('CLIENT LIST'!L$2:L$11)-(ROW('CLIENT LIST'!L$2)-1)),ROWS($1:109))),"")</f>
        <v/>
      </c>
      <c r="F110" s="259" t="str">
        <f t="array" ref="F110">IFERROR(INDEX('CLIENT LIST'!L$2:L$11,SMALL(IF('CLIENT LIST'!L$2:L$11="Uninsured",ROW('CLIENT LIST'!L$2:L$11)-(ROW('CLIENT LIST'!L$2)-1)),ROWS($1:109))),"")</f>
        <v/>
      </c>
      <c r="G110" s="264" t="str">
        <f t="array" ref="G110">IFERROR(INDEX('CLIENT LIST'!M$2:M$11,SMALL(IF('CLIENT LIST'!L$2:L$11="Uninsured",ROW('CLIENT LIST'!L$2:L$11)-(ROW('CLIENT LIST'!L$2)-1)),ROWS($1:109))),"")</f>
        <v/>
      </c>
    </row>
    <row r="111" spans="1:7" x14ac:dyDescent="0.15">
      <c r="A111" s="258">
        <v>110</v>
      </c>
      <c r="B111" s="259" t="str">
        <f t="array" ref="B111">IFERROR(INDEX('CLIENT LIST'!E$2:E$11,SMALL(IF('CLIENT LIST'!L$2:L$11="Uninsured",ROW('CLIENT LIST'!L$2:L$11)-(ROW('CLIENT LIST'!L$2)-1)),ROWS($1:110))),"")</f>
        <v/>
      </c>
      <c r="C111" s="259" t="str">
        <f t="array" ref="C111">IFERROR(INDEX('CLIENT LIST'!G$2:G$11,SMALL(IF('CLIENT LIST'!L$2:L$11="Uninsured",ROW('CLIENT LIST'!L$2:L$11)-(ROW('CLIENT LIST'!L$2)-1)),ROWS($1:110))),"")</f>
        <v/>
      </c>
      <c r="D111" s="259" t="str">
        <f t="array" ref="D111">IFERROR(INDEX('CLIENT LIST'!F$2:F$11,SMALL(IF('CLIENT LIST'!L$2:L$11="Uninsured",ROW('CLIENT LIST'!L$2:L$11)-(ROW('CLIENT LIST'!L$2)-1)),ROWS($1:110))),"")</f>
        <v/>
      </c>
      <c r="E111" s="259" t="str">
        <f t="array" ref="E111">IFERROR(INDEX('CLIENT LIST'!H$2:H$11,SMALL(IF('CLIENT LIST'!L$2:L$11="Uninsured",ROW('CLIENT LIST'!L$2:L$11)-(ROW('CLIENT LIST'!L$2)-1)),ROWS($1:110))),"")</f>
        <v/>
      </c>
      <c r="F111" s="259" t="str">
        <f t="array" ref="F111">IFERROR(INDEX('CLIENT LIST'!L$2:L$11,SMALL(IF('CLIENT LIST'!L$2:L$11="Uninsured",ROW('CLIENT LIST'!L$2:L$11)-(ROW('CLIENT LIST'!L$2)-1)),ROWS($1:110))),"")</f>
        <v/>
      </c>
      <c r="G111" s="264" t="str">
        <f t="array" ref="G111">IFERROR(INDEX('CLIENT LIST'!M$2:M$11,SMALL(IF('CLIENT LIST'!L$2:L$11="Uninsured",ROW('CLIENT LIST'!L$2:L$11)-(ROW('CLIENT LIST'!L$2)-1)),ROWS($1:110))),"")</f>
        <v/>
      </c>
    </row>
    <row r="112" spans="1:7" x14ac:dyDescent="0.15">
      <c r="A112" s="258">
        <v>111</v>
      </c>
      <c r="B112" s="259" t="str">
        <f t="array" ref="B112">IFERROR(INDEX('CLIENT LIST'!E$2:E$11,SMALL(IF('CLIENT LIST'!L$2:L$11="Uninsured",ROW('CLIENT LIST'!L$2:L$11)-(ROW('CLIENT LIST'!L$2)-1)),ROWS($1:111))),"")</f>
        <v/>
      </c>
      <c r="C112" s="259" t="str">
        <f t="array" ref="C112">IFERROR(INDEX('CLIENT LIST'!G$2:G$11,SMALL(IF('CLIENT LIST'!L$2:L$11="Uninsured",ROW('CLIENT LIST'!L$2:L$11)-(ROW('CLIENT LIST'!L$2)-1)),ROWS($1:111))),"")</f>
        <v/>
      </c>
      <c r="D112" s="259" t="str">
        <f t="array" ref="D112">IFERROR(INDEX('CLIENT LIST'!F$2:F$11,SMALL(IF('CLIENT LIST'!L$2:L$11="Uninsured",ROW('CLIENT LIST'!L$2:L$11)-(ROW('CLIENT LIST'!L$2)-1)),ROWS($1:111))),"")</f>
        <v/>
      </c>
      <c r="E112" s="259" t="str">
        <f t="array" ref="E112">IFERROR(INDEX('CLIENT LIST'!H$2:H$11,SMALL(IF('CLIENT LIST'!L$2:L$11="Uninsured",ROW('CLIENT LIST'!L$2:L$11)-(ROW('CLIENT LIST'!L$2)-1)),ROWS($1:111))),"")</f>
        <v/>
      </c>
      <c r="F112" s="259" t="str">
        <f t="array" ref="F112">IFERROR(INDEX('CLIENT LIST'!L$2:L$11,SMALL(IF('CLIENT LIST'!L$2:L$11="Uninsured",ROW('CLIENT LIST'!L$2:L$11)-(ROW('CLIENT LIST'!L$2)-1)),ROWS($1:111))),"")</f>
        <v/>
      </c>
      <c r="G112" s="264" t="str">
        <f t="array" ref="G112">IFERROR(INDEX('CLIENT LIST'!M$2:M$11,SMALL(IF('CLIENT LIST'!L$2:L$11="Uninsured",ROW('CLIENT LIST'!L$2:L$11)-(ROW('CLIENT LIST'!L$2)-1)),ROWS($1:111))),"")</f>
        <v/>
      </c>
    </row>
    <row r="113" spans="1:7" x14ac:dyDescent="0.15">
      <c r="A113" s="258">
        <v>112</v>
      </c>
      <c r="B113" s="259" t="str">
        <f t="array" ref="B113">IFERROR(INDEX('CLIENT LIST'!E$2:E$11,SMALL(IF('CLIENT LIST'!L$2:L$11="Uninsured",ROW('CLIENT LIST'!L$2:L$11)-(ROW('CLIENT LIST'!L$2)-1)),ROWS($1:112))),"")</f>
        <v/>
      </c>
      <c r="C113" s="259" t="str">
        <f t="array" ref="C113">IFERROR(INDEX('CLIENT LIST'!G$2:G$11,SMALL(IF('CLIENT LIST'!L$2:L$11="Uninsured",ROW('CLIENT LIST'!L$2:L$11)-(ROW('CLIENT LIST'!L$2)-1)),ROWS($1:112))),"")</f>
        <v/>
      </c>
      <c r="D113" s="259" t="str">
        <f t="array" ref="D113">IFERROR(INDEX('CLIENT LIST'!F$2:F$11,SMALL(IF('CLIENT LIST'!L$2:L$11="Uninsured",ROW('CLIENT LIST'!L$2:L$11)-(ROW('CLIENT LIST'!L$2)-1)),ROWS($1:112))),"")</f>
        <v/>
      </c>
      <c r="E113" s="259" t="str">
        <f t="array" ref="E113">IFERROR(INDEX('CLIENT LIST'!H$2:H$11,SMALL(IF('CLIENT LIST'!L$2:L$11="Uninsured",ROW('CLIENT LIST'!L$2:L$11)-(ROW('CLIENT LIST'!L$2)-1)),ROWS($1:112))),"")</f>
        <v/>
      </c>
      <c r="F113" s="259" t="str">
        <f t="array" ref="F113">IFERROR(INDEX('CLIENT LIST'!L$2:L$11,SMALL(IF('CLIENT LIST'!L$2:L$11="Uninsured",ROW('CLIENT LIST'!L$2:L$11)-(ROW('CLIENT LIST'!L$2)-1)),ROWS($1:112))),"")</f>
        <v/>
      </c>
      <c r="G113" s="264" t="str">
        <f t="array" ref="G113">IFERROR(INDEX('CLIENT LIST'!M$2:M$11,SMALL(IF('CLIENT LIST'!L$2:L$11="Uninsured",ROW('CLIENT LIST'!L$2:L$11)-(ROW('CLIENT LIST'!L$2)-1)),ROWS($1:112))),"")</f>
        <v/>
      </c>
    </row>
    <row r="114" spans="1:7" x14ac:dyDescent="0.15">
      <c r="A114" s="258">
        <v>113</v>
      </c>
      <c r="B114" s="259" t="str">
        <f t="array" ref="B114">IFERROR(INDEX('CLIENT LIST'!E$2:E$11,SMALL(IF('CLIENT LIST'!L$2:L$11="Uninsured",ROW('CLIENT LIST'!L$2:L$11)-(ROW('CLIENT LIST'!L$2)-1)),ROWS($1:113))),"")</f>
        <v/>
      </c>
      <c r="C114" s="259" t="str">
        <f t="array" ref="C114">IFERROR(INDEX('CLIENT LIST'!G$2:G$11,SMALL(IF('CLIENT LIST'!L$2:L$11="Uninsured",ROW('CLIENT LIST'!L$2:L$11)-(ROW('CLIENT LIST'!L$2)-1)),ROWS($1:113))),"")</f>
        <v/>
      </c>
      <c r="D114" s="259" t="str">
        <f t="array" ref="D114">IFERROR(INDEX('CLIENT LIST'!F$2:F$11,SMALL(IF('CLIENT LIST'!L$2:L$11="Uninsured",ROW('CLIENT LIST'!L$2:L$11)-(ROW('CLIENT LIST'!L$2)-1)),ROWS($1:113))),"")</f>
        <v/>
      </c>
      <c r="E114" s="259" t="str">
        <f t="array" ref="E114">IFERROR(INDEX('CLIENT LIST'!H$2:H$11,SMALL(IF('CLIENT LIST'!L$2:L$11="Uninsured",ROW('CLIENT LIST'!L$2:L$11)-(ROW('CLIENT LIST'!L$2)-1)),ROWS($1:113))),"")</f>
        <v/>
      </c>
      <c r="F114" s="259" t="str">
        <f t="array" ref="F114">IFERROR(INDEX('CLIENT LIST'!L$2:L$11,SMALL(IF('CLIENT LIST'!L$2:L$11="Uninsured",ROW('CLIENT LIST'!L$2:L$11)-(ROW('CLIENT LIST'!L$2)-1)),ROWS($1:113))),"")</f>
        <v/>
      </c>
      <c r="G114" s="264" t="str">
        <f t="array" ref="G114">IFERROR(INDEX('CLIENT LIST'!M$2:M$11,SMALL(IF('CLIENT LIST'!L$2:L$11="Uninsured",ROW('CLIENT LIST'!L$2:L$11)-(ROW('CLIENT LIST'!L$2)-1)),ROWS($1:113))),"")</f>
        <v/>
      </c>
    </row>
    <row r="115" spans="1:7" x14ac:dyDescent="0.15">
      <c r="A115" s="258">
        <v>114</v>
      </c>
      <c r="B115" s="259" t="str">
        <f t="array" ref="B115">IFERROR(INDEX('CLIENT LIST'!E$2:E$11,SMALL(IF('CLIENT LIST'!L$2:L$11="Uninsured",ROW('CLIENT LIST'!L$2:L$11)-(ROW('CLIENT LIST'!L$2)-1)),ROWS($1:114))),"")</f>
        <v/>
      </c>
      <c r="C115" s="259" t="str">
        <f t="array" ref="C115">IFERROR(INDEX('CLIENT LIST'!G$2:G$11,SMALL(IF('CLIENT LIST'!L$2:L$11="Uninsured",ROW('CLIENT LIST'!L$2:L$11)-(ROW('CLIENT LIST'!L$2)-1)),ROWS($1:114))),"")</f>
        <v/>
      </c>
      <c r="D115" s="259" t="str">
        <f t="array" ref="D115">IFERROR(INDEX('CLIENT LIST'!F$2:F$11,SMALL(IF('CLIENT LIST'!L$2:L$11="Uninsured",ROW('CLIENT LIST'!L$2:L$11)-(ROW('CLIENT LIST'!L$2)-1)),ROWS($1:114))),"")</f>
        <v/>
      </c>
      <c r="E115" s="259" t="str">
        <f t="array" ref="E115">IFERROR(INDEX('CLIENT LIST'!H$2:H$11,SMALL(IF('CLIENT LIST'!L$2:L$11="Uninsured",ROW('CLIENT LIST'!L$2:L$11)-(ROW('CLIENT LIST'!L$2)-1)),ROWS($1:114))),"")</f>
        <v/>
      </c>
      <c r="F115" s="259" t="str">
        <f t="array" ref="F115">IFERROR(INDEX('CLIENT LIST'!L$2:L$11,SMALL(IF('CLIENT LIST'!L$2:L$11="Uninsured",ROW('CLIENT LIST'!L$2:L$11)-(ROW('CLIENT LIST'!L$2)-1)),ROWS($1:114))),"")</f>
        <v/>
      </c>
      <c r="G115" s="264" t="str">
        <f t="array" ref="G115">IFERROR(INDEX('CLIENT LIST'!M$2:M$11,SMALL(IF('CLIENT LIST'!L$2:L$11="Uninsured",ROW('CLIENT LIST'!L$2:L$11)-(ROW('CLIENT LIST'!L$2)-1)),ROWS($1:114))),"")</f>
        <v/>
      </c>
    </row>
    <row r="116" spans="1:7" x14ac:dyDescent="0.15">
      <c r="A116" s="258">
        <v>115</v>
      </c>
      <c r="B116" s="259" t="str">
        <f t="array" ref="B116">IFERROR(INDEX('CLIENT LIST'!E$2:E$11,SMALL(IF('CLIENT LIST'!L$2:L$11="Uninsured",ROW('CLIENT LIST'!L$2:L$11)-(ROW('CLIENT LIST'!L$2)-1)),ROWS($1:115))),"")</f>
        <v/>
      </c>
      <c r="C116" s="259" t="str">
        <f t="array" ref="C116">IFERROR(INDEX('CLIENT LIST'!G$2:G$11,SMALL(IF('CLIENT LIST'!L$2:L$11="Uninsured",ROW('CLIENT LIST'!L$2:L$11)-(ROW('CLIENT LIST'!L$2)-1)),ROWS($1:115))),"")</f>
        <v/>
      </c>
      <c r="D116" s="259" t="str">
        <f t="array" ref="D116">IFERROR(INDEX('CLIENT LIST'!F$2:F$11,SMALL(IF('CLIENT LIST'!L$2:L$11="Uninsured",ROW('CLIENT LIST'!L$2:L$11)-(ROW('CLIENT LIST'!L$2)-1)),ROWS($1:115))),"")</f>
        <v/>
      </c>
      <c r="E116" s="259" t="str">
        <f t="array" ref="E116">IFERROR(INDEX('CLIENT LIST'!H$2:H$11,SMALL(IF('CLIENT LIST'!L$2:L$11="Uninsured",ROW('CLIENT LIST'!L$2:L$11)-(ROW('CLIENT LIST'!L$2)-1)),ROWS($1:115))),"")</f>
        <v/>
      </c>
      <c r="F116" s="259" t="str">
        <f t="array" ref="F116">IFERROR(INDEX('CLIENT LIST'!L$2:L$11,SMALL(IF('CLIENT LIST'!L$2:L$11="Uninsured",ROW('CLIENT LIST'!L$2:L$11)-(ROW('CLIENT LIST'!L$2)-1)),ROWS($1:115))),"")</f>
        <v/>
      </c>
      <c r="G116" s="264" t="str">
        <f t="array" ref="G116">IFERROR(INDEX('CLIENT LIST'!M$2:M$11,SMALL(IF('CLIENT LIST'!L$2:L$11="Uninsured",ROW('CLIENT LIST'!L$2:L$11)-(ROW('CLIENT LIST'!L$2)-1)),ROWS($1:115))),"")</f>
        <v/>
      </c>
    </row>
    <row r="117" spans="1:7" x14ac:dyDescent="0.15">
      <c r="A117" s="258">
        <v>116</v>
      </c>
      <c r="B117" s="259" t="str">
        <f t="array" ref="B117">IFERROR(INDEX('CLIENT LIST'!E$2:E$11,SMALL(IF('CLIENT LIST'!L$2:L$11="Uninsured",ROW('CLIENT LIST'!L$2:L$11)-(ROW('CLIENT LIST'!L$2)-1)),ROWS($1:116))),"")</f>
        <v/>
      </c>
      <c r="C117" s="259" t="str">
        <f t="array" ref="C117">IFERROR(INDEX('CLIENT LIST'!G$2:G$11,SMALL(IF('CLIENT LIST'!L$2:L$11="Uninsured",ROW('CLIENT LIST'!L$2:L$11)-(ROW('CLIENT LIST'!L$2)-1)),ROWS($1:116))),"")</f>
        <v/>
      </c>
      <c r="D117" s="259" t="str">
        <f t="array" ref="D117">IFERROR(INDEX('CLIENT LIST'!F$2:F$11,SMALL(IF('CLIENT LIST'!L$2:L$11="Uninsured",ROW('CLIENT LIST'!L$2:L$11)-(ROW('CLIENT LIST'!L$2)-1)),ROWS($1:116))),"")</f>
        <v/>
      </c>
      <c r="E117" s="259" t="str">
        <f t="array" ref="E117">IFERROR(INDEX('CLIENT LIST'!H$2:H$11,SMALL(IF('CLIENT LIST'!L$2:L$11="Uninsured",ROW('CLIENT LIST'!L$2:L$11)-(ROW('CLIENT LIST'!L$2)-1)),ROWS($1:116))),"")</f>
        <v/>
      </c>
      <c r="F117" s="259" t="str">
        <f t="array" ref="F117">IFERROR(INDEX('CLIENT LIST'!L$2:L$11,SMALL(IF('CLIENT LIST'!L$2:L$11="Uninsured",ROW('CLIENT LIST'!L$2:L$11)-(ROW('CLIENT LIST'!L$2)-1)),ROWS($1:116))),"")</f>
        <v/>
      </c>
      <c r="G117" s="264" t="str">
        <f t="array" ref="G117">IFERROR(INDEX('CLIENT LIST'!M$2:M$11,SMALL(IF('CLIENT LIST'!L$2:L$11="Uninsured",ROW('CLIENT LIST'!L$2:L$11)-(ROW('CLIENT LIST'!L$2)-1)),ROWS($1:116))),"")</f>
        <v/>
      </c>
    </row>
    <row r="118" spans="1:7" x14ac:dyDescent="0.15">
      <c r="A118" s="258">
        <v>117</v>
      </c>
      <c r="B118" s="259" t="str">
        <f t="array" ref="B118">IFERROR(INDEX('CLIENT LIST'!E$2:E$11,SMALL(IF('CLIENT LIST'!L$2:L$11="Uninsured",ROW('CLIENT LIST'!L$2:L$11)-(ROW('CLIENT LIST'!L$2)-1)),ROWS($1:117))),"")</f>
        <v/>
      </c>
      <c r="C118" s="259" t="str">
        <f t="array" ref="C118">IFERROR(INDEX('CLIENT LIST'!G$2:G$11,SMALL(IF('CLIENT LIST'!L$2:L$11="Uninsured",ROW('CLIENT LIST'!L$2:L$11)-(ROW('CLIENT LIST'!L$2)-1)),ROWS($1:117))),"")</f>
        <v/>
      </c>
      <c r="D118" s="259" t="str">
        <f t="array" ref="D118">IFERROR(INDEX('CLIENT LIST'!F$2:F$11,SMALL(IF('CLIENT LIST'!L$2:L$11="Uninsured",ROW('CLIENT LIST'!L$2:L$11)-(ROW('CLIENT LIST'!L$2)-1)),ROWS($1:117))),"")</f>
        <v/>
      </c>
      <c r="E118" s="259" t="str">
        <f t="array" ref="E118">IFERROR(INDEX('CLIENT LIST'!H$2:H$11,SMALL(IF('CLIENT LIST'!L$2:L$11="Uninsured",ROW('CLIENT LIST'!L$2:L$11)-(ROW('CLIENT LIST'!L$2)-1)),ROWS($1:117))),"")</f>
        <v/>
      </c>
      <c r="F118" s="259" t="str">
        <f t="array" ref="F118">IFERROR(INDEX('CLIENT LIST'!L$2:L$11,SMALL(IF('CLIENT LIST'!L$2:L$11="Uninsured",ROW('CLIENT LIST'!L$2:L$11)-(ROW('CLIENT LIST'!L$2)-1)),ROWS($1:117))),"")</f>
        <v/>
      </c>
      <c r="G118" s="264" t="str">
        <f t="array" ref="G118">IFERROR(INDEX('CLIENT LIST'!M$2:M$11,SMALL(IF('CLIENT LIST'!L$2:L$11="Uninsured",ROW('CLIENT LIST'!L$2:L$11)-(ROW('CLIENT LIST'!L$2)-1)),ROWS($1:117))),"")</f>
        <v/>
      </c>
    </row>
    <row r="119" spans="1:7" x14ac:dyDescent="0.15">
      <c r="A119" s="258">
        <v>118</v>
      </c>
      <c r="B119" s="259" t="str">
        <f t="array" ref="B119">IFERROR(INDEX('CLIENT LIST'!E$2:E$11,SMALL(IF('CLIENT LIST'!L$2:L$11="Uninsured",ROW('CLIENT LIST'!L$2:L$11)-(ROW('CLIENT LIST'!L$2)-1)),ROWS($1:118))),"")</f>
        <v/>
      </c>
      <c r="C119" s="259" t="str">
        <f t="array" ref="C119">IFERROR(INDEX('CLIENT LIST'!G$2:G$11,SMALL(IF('CLIENT LIST'!L$2:L$11="Uninsured",ROW('CLIENT LIST'!L$2:L$11)-(ROW('CLIENT LIST'!L$2)-1)),ROWS($1:118))),"")</f>
        <v/>
      </c>
      <c r="D119" s="259" t="str">
        <f t="array" ref="D119">IFERROR(INDEX('CLIENT LIST'!F$2:F$11,SMALL(IF('CLIENT LIST'!L$2:L$11="Uninsured",ROW('CLIENT LIST'!L$2:L$11)-(ROW('CLIENT LIST'!L$2)-1)),ROWS($1:118))),"")</f>
        <v/>
      </c>
      <c r="E119" s="259" t="str">
        <f t="array" ref="E119">IFERROR(INDEX('CLIENT LIST'!H$2:H$11,SMALL(IF('CLIENT LIST'!L$2:L$11="Uninsured",ROW('CLIENT LIST'!L$2:L$11)-(ROW('CLIENT LIST'!L$2)-1)),ROWS($1:118))),"")</f>
        <v/>
      </c>
      <c r="F119" s="259" t="str">
        <f t="array" ref="F119">IFERROR(INDEX('CLIENT LIST'!L$2:L$11,SMALL(IF('CLIENT LIST'!L$2:L$11="Uninsured",ROW('CLIENT LIST'!L$2:L$11)-(ROW('CLIENT LIST'!L$2)-1)),ROWS($1:118))),"")</f>
        <v/>
      </c>
      <c r="G119" s="264" t="str">
        <f t="array" ref="G119">IFERROR(INDEX('CLIENT LIST'!M$2:M$11,SMALL(IF('CLIENT LIST'!L$2:L$11="Uninsured",ROW('CLIENT LIST'!L$2:L$11)-(ROW('CLIENT LIST'!L$2)-1)),ROWS($1:118))),"")</f>
        <v/>
      </c>
    </row>
    <row r="120" spans="1:7" x14ac:dyDescent="0.15">
      <c r="A120" s="258">
        <v>119</v>
      </c>
      <c r="B120" s="259" t="str">
        <f t="array" ref="B120">IFERROR(INDEX('CLIENT LIST'!E$2:E$11,SMALL(IF('CLIENT LIST'!L$2:L$11="Uninsured",ROW('CLIENT LIST'!L$2:L$11)-(ROW('CLIENT LIST'!L$2)-1)),ROWS($1:119))),"")</f>
        <v/>
      </c>
      <c r="C120" s="259" t="str">
        <f t="array" ref="C120">IFERROR(INDEX('CLIENT LIST'!G$2:G$11,SMALL(IF('CLIENT LIST'!L$2:L$11="Uninsured",ROW('CLIENT LIST'!L$2:L$11)-(ROW('CLIENT LIST'!L$2)-1)),ROWS($1:119))),"")</f>
        <v/>
      </c>
      <c r="D120" s="259" t="str">
        <f t="array" ref="D120">IFERROR(INDEX('CLIENT LIST'!F$2:F$11,SMALL(IF('CLIENT LIST'!L$2:L$11="Uninsured",ROW('CLIENT LIST'!L$2:L$11)-(ROW('CLIENT LIST'!L$2)-1)),ROWS($1:119))),"")</f>
        <v/>
      </c>
      <c r="E120" s="259" t="str">
        <f t="array" ref="E120">IFERROR(INDEX('CLIENT LIST'!H$2:H$11,SMALL(IF('CLIENT LIST'!L$2:L$11="Uninsured",ROW('CLIENT LIST'!L$2:L$11)-(ROW('CLIENT LIST'!L$2)-1)),ROWS($1:119))),"")</f>
        <v/>
      </c>
      <c r="F120" s="259" t="str">
        <f t="array" ref="F120">IFERROR(INDEX('CLIENT LIST'!L$2:L$11,SMALL(IF('CLIENT LIST'!L$2:L$11="Uninsured",ROW('CLIENT LIST'!L$2:L$11)-(ROW('CLIENT LIST'!L$2)-1)),ROWS($1:119))),"")</f>
        <v/>
      </c>
      <c r="G120" s="264" t="str">
        <f t="array" ref="G120">IFERROR(INDEX('CLIENT LIST'!M$2:M$11,SMALL(IF('CLIENT LIST'!L$2:L$11="Uninsured",ROW('CLIENT LIST'!L$2:L$11)-(ROW('CLIENT LIST'!L$2)-1)),ROWS($1:119))),"")</f>
        <v/>
      </c>
    </row>
    <row r="121" spans="1:7" x14ac:dyDescent="0.15">
      <c r="A121" s="258">
        <v>120</v>
      </c>
      <c r="B121" s="259" t="str">
        <f t="array" ref="B121">IFERROR(INDEX('CLIENT LIST'!E$2:E$11,SMALL(IF('CLIENT LIST'!L$2:L$11="Uninsured",ROW('CLIENT LIST'!L$2:L$11)-(ROW('CLIENT LIST'!L$2)-1)),ROWS($1:120))),"")</f>
        <v/>
      </c>
      <c r="C121" s="259" t="str">
        <f t="array" ref="C121">IFERROR(INDEX('CLIENT LIST'!G$2:G$11,SMALL(IF('CLIENT LIST'!L$2:L$11="Uninsured",ROW('CLIENT LIST'!L$2:L$11)-(ROW('CLIENT LIST'!L$2)-1)),ROWS($1:120))),"")</f>
        <v/>
      </c>
      <c r="D121" s="259" t="str">
        <f t="array" ref="D121">IFERROR(INDEX('CLIENT LIST'!F$2:F$11,SMALL(IF('CLIENT LIST'!L$2:L$11="Uninsured",ROW('CLIENT LIST'!L$2:L$11)-(ROW('CLIENT LIST'!L$2)-1)),ROWS($1:120))),"")</f>
        <v/>
      </c>
      <c r="E121" s="259" t="str">
        <f t="array" ref="E121">IFERROR(INDEX('CLIENT LIST'!H$2:H$11,SMALL(IF('CLIENT LIST'!L$2:L$11="Uninsured",ROW('CLIENT LIST'!L$2:L$11)-(ROW('CLIENT LIST'!L$2)-1)),ROWS($1:120))),"")</f>
        <v/>
      </c>
      <c r="F121" s="259" t="str">
        <f t="array" ref="F121">IFERROR(INDEX('CLIENT LIST'!L$2:L$11,SMALL(IF('CLIENT LIST'!L$2:L$11="Uninsured",ROW('CLIENT LIST'!L$2:L$11)-(ROW('CLIENT LIST'!L$2)-1)),ROWS($1:120))),"")</f>
        <v/>
      </c>
      <c r="G121" s="264" t="str">
        <f t="array" ref="G121">IFERROR(INDEX('CLIENT LIST'!M$2:M$11,SMALL(IF('CLIENT LIST'!L$2:L$11="Uninsured",ROW('CLIENT LIST'!L$2:L$11)-(ROW('CLIENT LIST'!L$2)-1)),ROWS($1:120))),"")</f>
        <v/>
      </c>
    </row>
    <row r="122" spans="1:7" x14ac:dyDescent="0.15">
      <c r="A122" s="258">
        <v>121</v>
      </c>
      <c r="B122" s="259" t="str">
        <f t="array" ref="B122">IFERROR(INDEX('CLIENT LIST'!E$2:E$11,SMALL(IF('CLIENT LIST'!L$2:L$11="Uninsured",ROW('CLIENT LIST'!L$2:L$11)-(ROW('CLIENT LIST'!L$2)-1)),ROWS($1:121))),"")</f>
        <v/>
      </c>
      <c r="C122" s="259" t="str">
        <f t="array" ref="C122">IFERROR(INDEX('CLIENT LIST'!G$2:G$11,SMALL(IF('CLIENT LIST'!L$2:L$11="Uninsured",ROW('CLIENT LIST'!L$2:L$11)-(ROW('CLIENT LIST'!L$2)-1)),ROWS($1:121))),"")</f>
        <v/>
      </c>
      <c r="D122" s="259" t="str">
        <f t="array" ref="D122">IFERROR(INDEX('CLIENT LIST'!F$2:F$11,SMALL(IF('CLIENT LIST'!L$2:L$11="Uninsured",ROW('CLIENT LIST'!L$2:L$11)-(ROW('CLIENT LIST'!L$2)-1)),ROWS($1:121))),"")</f>
        <v/>
      </c>
      <c r="E122" s="259" t="str">
        <f t="array" ref="E122">IFERROR(INDEX('CLIENT LIST'!H$2:H$11,SMALL(IF('CLIENT LIST'!L$2:L$11="Uninsured",ROW('CLIENT LIST'!L$2:L$11)-(ROW('CLIENT LIST'!L$2)-1)),ROWS($1:121))),"")</f>
        <v/>
      </c>
      <c r="F122" s="259" t="str">
        <f t="array" ref="F122">IFERROR(INDEX('CLIENT LIST'!L$2:L$11,SMALL(IF('CLIENT LIST'!L$2:L$11="Uninsured",ROW('CLIENT LIST'!L$2:L$11)-(ROW('CLIENT LIST'!L$2)-1)),ROWS($1:121))),"")</f>
        <v/>
      </c>
      <c r="G122" s="264" t="str">
        <f t="array" ref="G122">IFERROR(INDEX('CLIENT LIST'!M$2:M$11,SMALL(IF('CLIENT LIST'!L$2:L$11="Uninsured",ROW('CLIENT LIST'!L$2:L$11)-(ROW('CLIENT LIST'!L$2)-1)),ROWS($1:121))),"")</f>
        <v/>
      </c>
    </row>
    <row r="123" spans="1:7" x14ac:dyDescent="0.15">
      <c r="A123" s="258">
        <v>122</v>
      </c>
      <c r="B123" s="259" t="str">
        <f t="array" ref="B123">IFERROR(INDEX('CLIENT LIST'!E$2:E$11,SMALL(IF('CLIENT LIST'!L$2:L$11="Uninsured",ROW('CLIENT LIST'!L$2:L$11)-(ROW('CLIENT LIST'!L$2)-1)),ROWS($1:122))),"")</f>
        <v/>
      </c>
      <c r="C123" s="259" t="str">
        <f t="array" ref="C123">IFERROR(INDEX('CLIENT LIST'!G$2:G$11,SMALL(IF('CLIENT LIST'!L$2:L$11="Uninsured",ROW('CLIENT LIST'!L$2:L$11)-(ROW('CLIENT LIST'!L$2)-1)),ROWS($1:122))),"")</f>
        <v/>
      </c>
      <c r="D123" s="259" t="str">
        <f t="array" ref="D123">IFERROR(INDEX('CLIENT LIST'!F$2:F$11,SMALL(IF('CLIENT LIST'!L$2:L$11="Uninsured",ROW('CLIENT LIST'!L$2:L$11)-(ROW('CLIENT LIST'!L$2)-1)),ROWS($1:122))),"")</f>
        <v/>
      </c>
      <c r="E123" s="259" t="str">
        <f t="array" ref="E123">IFERROR(INDEX('CLIENT LIST'!H$2:H$11,SMALL(IF('CLIENT LIST'!L$2:L$11="Uninsured",ROW('CLIENT LIST'!L$2:L$11)-(ROW('CLIENT LIST'!L$2)-1)),ROWS($1:122))),"")</f>
        <v/>
      </c>
      <c r="F123" s="259" t="str">
        <f t="array" ref="F123">IFERROR(INDEX('CLIENT LIST'!L$2:L$11,SMALL(IF('CLIENT LIST'!L$2:L$11="Uninsured",ROW('CLIENT LIST'!L$2:L$11)-(ROW('CLIENT LIST'!L$2)-1)),ROWS($1:122))),"")</f>
        <v/>
      </c>
      <c r="G123" s="264" t="str">
        <f t="array" ref="G123">IFERROR(INDEX('CLIENT LIST'!M$2:M$11,SMALL(IF('CLIENT LIST'!L$2:L$11="Uninsured",ROW('CLIENT LIST'!L$2:L$11)-(ROW('CLIENT LIST'!L$2)-1)),ROWS($1:122))),"")</f>
        <v/>
      </c>
    </row>
    <row r="124" spans="1:7" x14ac:dyDescent="0.15">
      <c r="A124" s="258">
        <v>123</v>
      </c>
      <c r="B124" s="259" t="str">
        <f t="array" ref="B124">IFERROR(INDEX('CLIENT LIST'!E$2:E$11,SMALL(IF('CLIENT LIST'!L$2:L$11="Uninsured",ROW('CLIENT LIST'!L$2:L$11)-(ROW('CLIENT LIST'!L$2)-1)),ROWS($1:123))),"")</f>
        <v/>
      </c>
      <c r="C124" s="259" t="str">
        <f t="array" ref="C124">IFERROR(INDEX('CLIENT LIST'!G$2:G$11,SMALL(IF('CLIENT LIST'!L$2:L$11="Uninsured",ROW('CLIENT LIST'!L$2:L$11)-(ROW('CLIENT LIST'!L$2)-1)),ROWS($1:123))),"")</f>
        <v/>
      </c>
      <c r="D124" s="259" t="str">
        <f t="array" ref="D124">IFERROR(INDEX('CLIENT LIST'!F$2:F$11,SMALL(IF('CLIENT LIST'!L$2:L$11="Uninsured",ROW('CLIENT LIST'!L$2:L$11)-(ROW('CLIENT LIST'!L$2)-1)),ROWS($1:123))),"")</f>
        <v/>
      </c>
      <c r="E124" s="259" t="str">
        <f t="array" ref="E124">IFERROR(INDEX('CLIENT LIST'!H$2:H$11,SMALL(IF('CLIENT LIST'!L$2:L$11="Uninsured",ROW('CLIENT LIST'!L$2:L$11)-(ROW('CLIENT LIST'!L$2)-1)),ROWS($1:123))),"")</f>
        <v/>
      </c>
      <c r="F124" s="259" t="str">
        <f t="array" ref="F124">IFERROR(INDEX('CLIENT LIST'!L$2:L$11,SMALL(IF('CLIENT LIST'!L$2:L$11="Uninsured",ROW('CLIENT LIST'!L$2:L$11)-(ROW('CLIENT LIST'!L$2)-1)),ROWS($1:123))),"")</f>
        <v/>
      </c>
      <c r="G124" s="264" t="str">
        <f t="array" ref="G124">IFERROR(INDEX('CLIENT LIST'!M$2:M$11,SMALL(IF('CLIENT LIST'!L$2:L$11="Uninsured",ROW('CLIENT LIST'!L$2:L$11)-(ROW('CLIENT LIST'!L$2)-1)),ROWS($1:123))),"")</f>
        <v/>
      </c>
    </row>
    <row r="125" spans="1:7" x14ac:dyDescent="0.15">
      <c r="A125" s="258">
        <v>124</v>
      </c>
      <c r="B125" s="259" t="str">
        <f t="array" ref="B125">IFERROR(INDEX('CLIENT LIST'!E$2:E$11,SMALL(IF('CLIENT LIST'!L$2:L$11="Uninsured",ROW('CLIENT LIST'!L$2:L$11)-(ROW('CLIENT LIST'!L$2)-1)),ROWS($1:124))),"")</f>
        <v/>
      </c>
      <c r="C125" s="259" t="str">
        <f t="array" ref="C125">IFERROR(INDEX('CLIENT LIST'!G$2:G$11,SMALL(IF('CLIENT LIST'!L$2:L$11="Uninsured",ROW('CLIENT LIST'!L$2:L$11)-(ROW('CLIENT LIST'!L$2)-1)),ROWS($1:124))),"")</f>
        <v/>
      </c>
      <c r="D125" s="259" t="str">
        <f t="array" ref="D125">IFERROR(INDEX('CLIENT LIST'!F$2:F$11,SMALL(IF('CLIENT LIST'!L$2:L$11="Uninsured",ROW('CLIENT LIST'!L$2:L$11)-(ROW('CLIENT LIST'!L$2)-1)),ROWS($1:124))),"")</f>
        <v/>
      </c>
      <c r="E125" s="259" t="str">
        <f t="array" ref="E125">IFERROR(INDEX('CLIENT LIST'!H$2:H$11,SMALL(IF('CLIENT LIST'!L$2:L$11="Uninsured",ROW('CLIENT LIST'!L$2:L$11)-(ROW('CLIENT LIST'!L$2)-1)),ROWS($1:124))),"")</f>
        <v/>
      </c>
      <c r="F125" s="259" t="str">
        <f t="array" ref="F125">IFERROR(INDEX('CLIENT LIST'!L$2:L$11,SMALL(IF('CLIENT LIST'!L$2:L$11="Uninsured",ROW('CLIENT LIST'!L$2:L$11)-(ROW('CLIENT LIST'!L$2)-1)),ROWS($1:124))),"")</f>
        <v/>
      </c>
      <c r="G125" s="264" t="str">
        <f t="array" ref="G125">IFERROR(INDEX('CLIENT LIST'!M$2:M$11,SMALL(IF('CLIENT LIST'!L$2:L$11="Uninsured",ROW('CLIENT LIST'!L$2:L$11)-(ROW('CLIENT LIST'!L$2)-1)),ROWS($1:124))),"")</f>
        <v/>
      </c>
    </row>
    <row r="126" spans="1:7" x14ac:dyDescent="0.15">
      <c r="A126" s="258">
        <v>125</v>
      </c>
      <c r="B126" s="259" t="str">
        <f t="array" ref="B126">IFERROR(INDEX('CLIENT LIST'!E$2:E$11,SMALL(IF('CLIENT LIST'!L$2:L$11="Uninsured",ROW('CLIENT LIST'!L$2:L$11)-(ROW('CLIENT LIST'!L$2)-1)),ROWS($1:125))),"")</f>
        <v/>
      </c>
      <c r="C126" s="259" t="str">
        <f t="array" ref="C126">IFERROR(INDEX('CLIENT LIST'!G$2:G$11,SMALL(IF('CLIENT LIST'!L$2:L$11="Uninsured",ROW('CLIENT LIST'!L$2:L$11)-(ROW('CLIENT LIST'!L$2)-1)),ROWS($1:125))),"")</f>
        <v/>
      </c>
      <c r="D126" s="259" t="str">
        <f t="array" ref="D126">IFERROR(INDEX('CLIENT LIST'!F$2:F$11,SMALL(IF('CLIENT LIST'!L$2:L$11="Uninsured",ROW('CLIENT LIST'!L$2:L$11)-(ROW('CLIENT LIST'!L$2)-1)),ROWS($1:125))),"")</f>
        <v/>
      </c>
      <c r="E126" s="259" t="str">
        <f t="array" ref="E126">IFERROR(INDEX('CLIENT LIST'!H$2:H$11,SMALL(IF('CLIENT LIST'!L$2:L$11="Uninsured",ROW('CLIENT LIST'!L$2:L$11)-(ROW('CLIENT LIST'!L$2)-1)),ROWS($1:125))),"")</f>
        <v/>
      </c>
      <c r="F126" s="259" t="str">
        <f t="array" ref="F126">IFERROR(INDEX('CLIENT LIST'!L$2:L$11,SMALL(IF('CLIENT LIST'!L$2:L$11="Uninsured",ROW('CLIENT LIST'!L$2:L$11)-(ROW('CLIENT LIST'!L$2)-1)),ROWS($1:125))),"")</f>
        <v/>
      </c>
      <c r="G126" s="264" t="str">
        <f t="array" ref="G126">IFERROR(INDEX('CLIENT LIST'!M$2:M$11,SMALL(IF('CLIENT LIST'!L$2:L$11="Uninsured",ROW('CLIENT LIST'!L$2:L$11)-(ROW('CLIENT LIST'!L$2)-1)),ROWS($1:125))),"")</f>
        <v/>
      </c>
    </row>
    <row r="127" spans="1:7" x14ac:dyDescent="0.15">
      <c r="A127" s="258">
        <v>126</v>
      </c>
      <c r="B127" s="259" t="str">
        <f t="array" ref="B127">IFERROR(INDEX('CLIENT LIST'!E$2:E$11,SMALL(IF('CLIENT LIST'!L$2:L$11="Uninsured",ROW('CLIENT LIST'!L$2:L$11)-(ROW('CLIENT LIST'!L$2)-1)),ROWS($1:126))),"")</f>
        <v/>
      </c>
      <c r="C127" s="259" t="str">
        <f t="array" ref="C127">IFERROR(INDEX('CLIENT LIST'!G$2:G$11,SMALL(IF('CLIENT LIST'!L$2:L$11="Uninsured",ROW('CLIENT LIST'!L$2:L$11)-(ROW('CLIENT LIST'!L$2)-1)),ROWS($1:126))),"")</f>
        <v/>
      </c>
      <c r="D127" s="259" t="str">
        <f t="array" ref="D127">IFERROR(INDEX('CLIENT LIST'!F$2:F$11,SMALL(IF('CLIENT LIST'!L$2:L$11="Uninsured",ROW('CLIENT LIST'!L$2:L$11)-(ROW('CLIENT LIST'!L$2)-1)),ROWS($1:126))),"")</f>
        <v/>
      </c>
      <c r="E127" s="259" t="str">
        <f t="array" ref="E127">IFERROR(INDEX('CLIENT LIST'!H$2:H$11,SMALL(IF('CLIENT LIST'!L$2:L$11="Uninsured",ROW('CLIENT LIST'!L$2:L$11)-(ROW('CLIENT LIST'!L$2)-1)),ROWS($1:126))),"")</f>
        <v/>
      </c>
      <c r="F127" s="259" t="str">
        <f t="array" ref="F127">IFERROR(INDEX('CLIENT LIST'!L$2:L$11,SMALL(IF('CLIENT LIST'!L$2:L$11="Uninsured",ROW('CLIENT LIST'!L$2:L$11)-(ROW('CLIENT LIST'!L$2)-1)),ROWS($1:126))),"")</f>
        <v/>
      </c>
      <c r="G127" s="264" t="str">
        <f t="array" ref="G127">IFERROR(INDEX('CLIENT LIST'!M$2:M$11,SMALL(IF('CLIENT LIST'!L$2:L$11="Uninsured",ROW('CLIENT LIST'!L$2:L$11)-(ROW('CLIENT LIST'!L$2)-1)),ROWS($1:126))),"")</f>
        <v/>
      </c>
    </row>
    <row r="128" spans="1:7" x14ac:dyDescent="0.15">
      <c r="A128" s="258">
        <v>127</v>
      </c>
      <c r="B128" s="259" t="str">
        <f t="array" ref="B128">IFERROR(INDEX('CLIENT LIST'!E$2:E$11,SMALL(IF('CLIENT LIST'!L$2:L$11="Uninsured",ROW('CLIENT LIST'!L$2:L$11)-(ROW('CLIENT LIST'!L$2)-1)),ROWS($1:127))),"")</f>
        <v/>
      </c>
      <c r="C128" s="259" t="str">
        <f t="array" ref="C128">IFERROR(INDEX('CLIENT LIST'!G$2:G$11,SMALL(IF('CLIENT LIST'!L$2:L$11="Uninsured",ROW('CLIENT LIST'!L$2:L$11)-(ROW('CLIENT LIST'!L$2)-1)),ROWS($1:127))),"")</f>
        <v/>
      </c>
      <c r="D128" s="259" t="str">
        <f t="array" ref="D128">IFERROR(INDEX('CLIENT LIST'!F$2:F$11,SMALL(IF('CLIENT LIST'!L$2:L$11="Uninsured",ROW('CLIENT LIST'!L$2:L$11)-(ROW('CLIENT LIST'!L$2)-1)),ROWS($1:127))),"")</f>
        <v/>
      </c>
      <c r="E128" s="259" t="str">
        <f t="array" ref="E128">IFERROR(INDEX('CLIENT LIST'!H$2:H$11,SMALL(IF('CLIENT LIST'!L$2:L$11="Uninsured",ROW('CLIENT LIST'!L$2:L$11)-(ROW('CLIENT LIST'!L$2)-1)),ROWS($1:127))),"")</f>
        <v/>
      </c>
      <c r="F128" s="259" t="str">
        <f t="array" ref="F128">IFERROR(INDEX('CLIENT LIST'!L$2:L$11,SMALL(IF('CLIENT LIST'!L$2:L$11="Uninsured",ROW('CLIENT LIST'!L$2:L$11)-(ROW('CLIENT LIST'!L$2)-1)),ROWS($1:127))),"")</f>
        <v/>
      </c>
      <c r="G128" s="264" t="str">
        <f t="array" ref="G128">IFERROR(INDEX('CLIENT LIST'!M$2:M$11,SMALL(IF('CLIENT LIST'!L$2:L$11="Uninsured",ROW('CLIENT LIST'!L$2:L$11)-(ROW('CLIENT LIST'!L$2)-1)),ROWS($1:127))),"")</f>
        <v/>
      </c>
    </row>
    <row r="129" spans="1:7" x14ac:dyDescent="0.15">
      <c r="A129" s="258">
        <v>128</v>
      </c>
      <c r="B129" s="259" t="str">
        <f t="array" ref="B129">IFERROR(INDEX('CLIENT LIST'!E$2:E$11,SMALL(IF('CLIENT LIST'!L$2:L$11="Uninsured",ROW('CLIENT LIST'!L$2:L$11)-(ROW('CLIENT LIST'!L$2)-1)),ROWS($1:128))),"")</f>
        <v/>
      </c>
      <c r="C129" s="259" t="str">
        <f t="array" ref="C129">IFERROR(INDEX('CLIENT LIST'!G$2:G$11,SMALL(IF('CLIENT LIST'!L$2:L$11="Uninsured",ROW('CLIENT LIST'!L$2:L$11)-(ROW('CLIENT LIST'!L$2)-1)),ROWS($1:128))),"")</f>
        <v/>
      </c>
      <c r="D129" s="259" t="str">
        <f t="array" ref="D129">IFERROR(INDEX('CLIENT LIST'!F$2:F$11,SMALL(IF('CLIENT LIST'!L$2:L$11="Uninsured",ROW('CLIENT LIST'!L$2:L$11)-(ROW('CLIENT LIST'!L$2)-1)),ROWS($1:128))),"")</f>
        <v/>
      </c>
      <c r="E129" s="259" t="str">
        <f t="array" ref="E129">IFERROR(INDEX('CLIENT LIST'!H$2:H$11,SMALL(IF('CLIENT LIST'!L$2:L$11="Uninsured",ROW('CLIENT LIST'!L$2:L$11)-(ROW('CLIENT LIST'!L$2)-1)),ROWS($1:128))),"")</f>
        <v/>
      </c>
      <c r="F129" s="259" t="str">
        <f t="array" ref="F129">IFERROR(INDEX('CLIENT LIST'!L$2:L$11,SMALL(IF('CLIENT LIST'!L$2:L$11="Uninsured",ROW('CLIENT LIST'!L$2:L$11)-(ROW('CLIENT LIST'!L$2)-1)),ROWS($1:128))),"")</f>
        <v/>
      </c>
      <c r="G129" s="264" t="str">
        <f t="array" ref="G129">IFERROR(INDEX('CLIENT LIST'!M$2:M$11,SMALL(IF('CLIENT LIST'!L$2:L$11="Uninsured",ROW('CLIENT LIST'!L$2:L$11)-(ROW('CLIENT LIST'!L$2)-1)),ROWS($1:128))),"")</f>
        <v/>
      </c>
    </row>
    <row r="130" spans="1:7" x14ac:dyDescent="0.15">
      <c r="A130" s="258">
        <v>129</v>
      </c>
      <c r="B130" s="259" t="str">
        <f t="array" ref="B130">IFERROR(INDEX('CLIENT LIST'!E$2:E$11,SMALL(IF('CLIENT LIST'!L$2:L$11="Uninsured",ROW('CLIENT LIST'!L$2:L$11)-(ROW('CLIENT LIST'!L$2)-1)),ROWS($1:129))),"")</f>
        <v/>
      </c>
      <c r="C130" s="259" t="str">
        <f t="array" ref="C130">IFERROR(INDEX('CLIENT LIST'!G$2:G$11,SMALL(IF('CLIENT LIST'!L$2:L$11="Uninsured",ROW('CLIENT LIST'!L$2:L$11)-(ROW('CLIENT LIST'!L$2)-1)),ROWS($1:129))),"")</f>
        <v/>
      </c>
      <c r="D130" s="259" t="str">
        <f t="array" ref="D130">IFERROR(INDEX('CLIENT LIST'!F$2:F$11,SMALL(IF('CLIENT LIST'!L$2:L$11="Uninsured",ROW('CLIENT LIST'!L$2:L$11)-(ROW('CLIENT LIST'!L$2)-1)),ROWS($1:129))),"")</f>
        <v/>
      </c>
      <c r="E130" s="259" t="str">
        <f t="array" ref="E130">IFERROR(INDEX('CLIENT LIST'!H$2:H$11,SMALL(IF('CLIENT LIST'!L$2:L$11="Uninsured",ROW('CLIENT LIST'!L$2:L$11)-(ROW('CLIENT LIST'!L$2)-1)),ROWS($1:129))),"")</f>
        <v/>
      </c>
      <c r="F130" s="259" t="str">
        <f t="array" ref="F130">IFERROR(INDEX('CLIENT LIST'!L$2:L$11,SMALL(IF('CLIENT LIST'!L$2:L$11="Uninsured",ROW('CLIENT LIST'!L$2:L$11)-(ROW('CLIENT LIST'!L$2)-1)),ROWS($1:129))),"")</f>
        <v/>
      </c>
      <c r="G130" s="264" t="str">
        <f t="array" ref="G130">IFERROR(INDEX('CLIENT LIST'!M$2:M$11,SMALL(IF('CLIENT LIST'!L$2:L$11="Uninsured",ROW('CLIENT LIST'!L$2:L$11)-(ROW('CLIENT LIST'!L$2)-1)),ROWS($1:129))),"")</f>
        <v/>
      </c>
    </row>
    <row r="131" spans="1:7" x14ac:dyDescent="0.15">
      <c r="A131" s="258">
        <v>130</v>
      </c>
      <c r="B131" s="259" t="str">
        <f t="array" ref="B131">IFERROR(INDEX('CLIENT LIST'!E$2:E$11,SMALL(IF('CLIENT LIST'!L$2:L$11="Uninsured",ROW('CLIENT LIST'!L$2:L$11)-(ROW('CLIENT LIST'!L$2)-1)),ROWS($1:130))),"")</f>
        <v/>
      </c>
      <c r="C131" s="259" t="str">
        <f t="array" ref="C131">IFERROR(INDEX('CLIENT LIST'!G$2:G$11,SMALL(IF('CLIENT LIST'!L$2:L$11="Uninsured",ROW('CLIENT LIST'!L$2:L$11)-(ROW('CLIENT LIST'!L$2)-1)),ROWS($1:130))),"")</f>
        <v/>
      </c>
      <c r="D131" s="259" t="str">
        <f t="array" ref="D131">IFERROR(INDEX('CLIENT LIST'!F$2:F$11,SMALL(IF('CLIENT LIST'!L$2:L$11="Uninsured",ROW('CLIENT LIST'!L$2:L$11)-(ROW('CLIENT LIST'!L$2)-1)),ROWS($1:130))),"")</f>
        <v/>
      </c>
      <c r="E131" s="259" t="str">
        <f t="array" ref="E131">IFERROR(INDEX('CLIENT LIST'!H$2:H$11,SMALL(IF('CLIENT LIST'!L$2:L$11="Uninsured",ROW('CLIENT LIST'!L$2:L$11)-(ROW('CLIENT LIST'!L$2)-1)),ROWS($1:130))),"")</f>
        <v/>
      </c>
      <c r="F131" s="259" t="str">
        <f t="array" ref="F131">IFERROR(INDEX('CLIENT LIST'!L$2:L$11,SMALL(IF('CLIENT LIST'!L$2:L$11="Uninsured",ROW('CLIENT LIST'!L$2:L$11)-(ROW('CLIENT LIST'!L$2)-1)),ROWS($1:130))),"")</f>
        <v/>
      </c>
      <c r="G131" s="264" t="str">
        <f t="array" ref="G131">IFERROR(INDEX('CLIENT LIST'!M$2:M$11,SMALL(IF('CLIENT LIST'!L$2:L$11="Uninsured",ROW('CLIENT LIST'!L$2:L$11)-(ROW('CLIENT LIST'!L$2)-1)),ROWS($1:130))),"")</f>
        <v/>
      </c>
    </row>
    <row r="132" spans="1:7" x14ac:dyDescent="0.15">
      <c r="A132" s="258">
        <v>131</v>
      </c>
      <c r="B132" s="259" t="str">
        <f t="array" ref="B132">IFERROR(INDEX('CLIENT LIST'!E$2:E$11,SMALL(IF('CLIENT LIST'!L$2:L$11="Uninsured",ROW('CLIENT LIST'!L$2:L$11)-(ROW('CLIENT LIST'!L$2)-1)),ROWS($1:131))),"")</f>
        <v/>
      </c>
      <c r="C132" s="259" t="str">
        <f t="array" ref="C132">IFERROR(INDEX('CLIENT LIST'!G$2:G$11,SMALL(IF('CLIENT LIST'!L$2:L$11="Uninsured",ROW('CLIENT LIST'!L$2:L$11)-(ROW('CLIENT LIST'!L$2)-1)),ROWS($1:131))),"")</f>
        <v/>
      </c>
      <c r="D132" s="259" t="str">
        <f t="array" ref="D132">IFERROR(INDEX('CLIENT LIST'!F$2:F$11,SMALL(IF('CLIENT LIST'!L$2:L$11="Uninsured",ROW('CLIENT LIST'!L$2:L$11)-(ROW('CLIENT LIST'!L$2)-1)),ROWS($1:131))),"")</f>
        <v/>
      </c>
      <c r="E132" s="259" t="str">
        <f t="array" ref="E132">IFERROR(INDEX('CLIENT LIST'!H$2:H$11,SMALL(IF('CLIENT LIST'!L$2:L$11="Uninsured",ROW('CLIENT LIST'!L$2:L$11)-(ROW('CLIENT LIST'!L$2)-1)),ROWS($1:131))),"")</f>
        <v/>
      </c>
      <c r="F132" s="259" t="str">
        <f t="array" ref="F132">IFERROR(INDEX('CLIENT LIST'!L$2:L$11,SMALL(IF('CLIENT LIST'!L$2:L$11="Uninsured",ROW('CLIENT LIST'!L$2:L$11)-(ROW('CLIENT LIST'!L$2)-1)),ROWS($1:131))),"")</f>
        <v/>
      </c>
      <c r="G132" s="264" t="str">
        <f t="array" ref="G132">IFERROR(INDEX('CLIENT LIST'!M$2:M$11,SMALL(IF('CLIENT LIST'!L$2:L$11="Uninsured",ROW('CLIENT LIST'!L$2:L$11)-(ROW('CLIENT LIST'!L$2)-1)),ROWS($1:131))),"")</f>
        <v/>
      </c>
    </row>
    <row r="133" spans="1:7" x14ac:dyDescent="0.15">
      <c r="A133" s="258">
        <v>132</v>
      </c>
      <c r="B133" s="259" t="str">
        <f t="array" ref="B133">IFERROR(INDEX('CLIENT LIST'!E$2:E$11,SMALL(IF('CLIENT LIST'!L$2:L$11="Uninsured",ROW('CLIENT LIST'!L$2:L$11)-(ROW('CLIENT LIST'!L$2)-1)),ROWS($1:132))),"")</f>
        <v/>
      </c>
      <c r="C133" s="259" t="str">
        <f t="array" ref="C133">IFERROR(INDEX('CLIENT LIST'!G$2:G$11,SMALL(IF('CLIENT LIST'!L$2:L$11="Uninsured",ROW('CLIENT LIST'!L$2:L$11)-(ROW('CLIENT LIST'!L$2)-1)),ROWS($1:132))),"")</f>
        <v/>
      </c>
      <c r="D133" s="259" t="str">
        <f t="array" ref="D133">IFERROR(INDEX('CLIENT LIST'!F$2:F$11,SMALL(IF('CLIENT LIST'!L$2:L$11="Uninsured",ROW('CLIENT LIST'!L$2:L$11)-(ROW('CLIENT LIST'!L$2)-1)),ROWS($1:132))),"")</f>
        <v/>
      </c>
      <c r="E133" s="259" t="str">
        <f t="array" ref="E133">IFERROR(INDEX('CLIENT LIST'!H$2:H$11,SMALL(IF('CLIENT LIST'!L$2:L$11="Uninsured",ROW('CLIENT LIST'!L$2:L$11)-(ROW('CLIENT LIST'!L$2)-1)),ROWS($1:132))),"")</f>
        <v/>
      </c>
      <c r="F133" s="259" t="str">
        <f t="array" ref="F133">IFERROR(INDEX('CLIENT LIST'!L$2:L$11,SMALL(IF('CLIENT LIST'!L$2:L$11="Uninsured",ROW('CLIENT LIST'!L$2:L$11)-(ROW('CLIENT LIST'!L$2)-1)),ROWS($1:132))),"")</f>
        <v/>
      </c>
      <c r="G133" s="264" t="str">
        <f t="array" ref="G133">IFERROR(INDEX('CLIENT LIST'!M$2:M$11,SMALL(IF('CLIENT LIST'!L$2:L$11="Uninsured",ROW('CLIENT LIST'!L$2:L$11)-(ROW('CLIENT LIST'!L$2)-1)),ROWS($1:132))),"")</f>
        <v/>
      </c>
    </row>
    <row r="134" spans="1:7" x14ac:dyDescent="0.15">
      <c r="A134" s="258">
        <v>133</v>
      </c>
      <c r="B134" s="259" t="str">
        <f t="array" ref="B134">IFERROR(INDEX('CLIENT LIST'!E$2:E$11,SMALL(IF('CLIENT LIST'!L$2:L$11="Uninsured",ROW('CLIENT LIST'!L$2:L$11)-(ROW('CLIENT LIST'!L$2)-1)),ROWS($1:133))),"")</f>
        <v/>
      </c>
      <c r="C134" s="259" t="str">
        <f t="array" ref="C134">IFERROR(INDEX('CLIENT LIST'!G$2:G$11,SMALL(IF('CLIENT LIST'!L$2:L$11="Uninsured",ROW('CLIENT LIST'!L$2:L$11)-(ROW('CLIENT LIST'!L$2)-1)),ROWS($1:133))),"")</f>
        <v/>
      </c>
      <c r="D134" s="259" t="str">
        <f t="array" ref="D134">IFERROR(INDEX('CLIENT LIST'!F$2:F$11,SMALL(IF('CLIENT LIST'!L$2:L$11="Uninsured",ROW('CLIENT LIST'!L$2:L$11)-(ROW('CLIENT LIST'!L$2)-1)),ROWS($1:133))),"")</f>
        <v/>
      </c>
      <c r="E134" s="259" t="str">
        <f t="array" ref="E134">IFERROR(INDEX('CLIENT LIST'!H$2:H$11,SMALL(IF('CLIENT LIST'!L$2:L$11="Uninsured",ROW('CLIENT LIST'!L$2:L$11)-(ROW('CLIENT LIST'!L$2)-1)),ROWS($1:133))),"")</f>
        <v/>
      </c>
      <c r="F134" s="259" t="str">
        <f t="array" ref="F134">IFERROR(INDEX('CLIENT LIST'!L$2:L$11,SMALL(IF('CLIENT LIST'!L$2:L$11="Uninsured",ROW('CLIENT LIST'!L$2:L$11)-(ROW('CLIENT LIST'!L$2)-1)),ROWS($1:133))),"")</f>
        <v/>
      </c>
      <c r="G134" s="264" t="str">
        <f t="array" ref="G134">IFERROR(INDEX('CLIENT LIST'!M$2:M$11,SMALL(IF('CLIENT LIST'!L$2:L$11="Uninsured",ROW('CLIENT LIST'!L$2:L$11)-(ROW('CLIENT LIST'!L$2)-1)),ROWS($1:133))),"")</f>
        <v/>
      </c>
    </row>
    <row r="135" spans="1:7" x14ac:dyDescent="0.15">
      <c r="A135" s="258">
        <v>134</v>
      </c>
      <c r="B135" s="259" t="str">
        <f t="array" ref="B135">IFERROR(INDEX('CLIENT LIST'!E$2:E$11,SMALL(IF('CLIENT LIST'!L$2:L$11="Uninsured",ROW('CLIENT LIST'!L$2:L$11)-(ROW('CLIENT LIST'!L$2)-1)),ROWS($1:134))),"")</f>
        <v/>
      </c>
      <c r="C135" s="259" t="str">
        <f t="array" ref="C135">IFERROR(INDEX('CLIENT LIST'!G$2:G$11,SMALL(IF('CLIENT LIST'!L$2:L$11="Uninsured",ROW('CLIENT LIST'!L$2:L$11)-(ROW('CLIENT LIST'!L$2)-1)),ROWS($1:134))),"")</f>
        <v/>
      </c>
      <c r="D135" s="259" t="str">
        <f t="array" ref="D135">IFERROR(INDEX('CLIENT LIST'!F$2:F$11,SMALL(IF('CLIENT LIST'!L$2:L$11="Uninsured",ROW('CLIENT LIST'!L$2:L$11)-(ROW('CLIENT LIST'!L$2)-1)),ROWS($1:134))),"")</f>
        <v/>
      </c>
      <c r="E135" s="259" t="str">
        <f t="array" ref="E135">IFERROR(INDEX('CLIENT LIST'!H$2:H$11,SMALL(IF('CLIENT LIST'!L$2:L$11="Uninsured",ROW('CLIENT LIST'!L$2:L$11)-(ROW('CLIENT LIST'!L$2)-1)),ROWS($1:134))),"")</f>
        <v/>
      </c>
      <c r="F135" s="259" t="str">
        <f t="array" ref="F135">IFERROR(INDEX('CLIENT LIST'!L$2:L$11,SMALL(IF('CLIENT LIST'!L$2:L$11="Uninsured",ROW('CLIENT LIST'!L$2:L$11)-(ROW('CLIENT LIST'!L$2)-1)),ROWS($1:134))),"")</f>
        <v/>
      </c>
      <c r="G135" s="264" t="str">
        <f t="array" ref="G135">IFERROR(INDEX('CLIENT LIST'!M$2:M$11,SMALL(IF('CLIENT LIST'!L$2:L$11="Uninsured",ROW('CLIENT LIST'!L$2:L$11)-(ROW('CLIENT LIST'!L$2)-1)),ROWS($1:134))),"")</f>
        <v/>
      </c>
    </row>
    <row r="136" spans="1:7" x14ac:dyDescent="0.15">
      <c r="A136" s="258">
        <v>135</v>
      </c>
      <c r="B136" s="259" t="str">
        <f t="array" ref="B136">IFERROR(INDEX('CLIENT LIST'!E$2:E$11,SMALL(IF('CLIENT LIST'!L$2:L$11="Uninsured",ROW('CLIENT LIST'!L$2:L$11)-(ROW('CLIENT LIST'!L$2)-1)),ROWS($1:135))),"")</f>
        <v/>
      </c>
      <c r="C136" s="259" t="str">
        <f t="array" ref="C136">IFERROR(INDEX('CLIENT LIST'!G$2:G$11,SMALL(IF('CLIENT LIST'!L$2:L$11="Uninsured",ROW('CLIENT LIST'!L$2:L$11)-(ROW('CLIENT LIST'!L$2)-1)),ROWS($1:135))),"")</f>
        <v/>
      </c>
      <c r="D136" s="259" t="str">
        <f t="array" ref="D136">IFERROR(INDEX('CLIENT LIST'!F$2:F$11,SMALL(IF('CLIENT LIST'!L$2:L$11="Uninsured",ROW('CLIENT LIST'!L$2:L$11)-(ROW('CLIENT LIST'!L$2)-1)),ROWS($1:135))),"")</f>
        <v/>
      </c>
      <c r="E136" s="259" t="str">
        <f t="array" ref="E136">IFERROR(INDEX('CLIENT LIST'!H$2:H$11,SMALL(IF('CLIENT LIST'!L$2:L$11="Uninsured",ROW('CLIENT LIST'!L$2:L$11)-(ROW('CLIENT LIST'!L$2)-1)),ROWS($1:135))),"")</f>
        <v/>
      </c>
      <c r="F136" s="259" t="str">
        <f t="array" ref="F136">IFERROR(INDEX('CLIENT LIST'!L$2:L$11,SMALL(IF('CLIENT LIST'!L$2:L$11="Uninsured",ROW('CLIENT LIST'!L$2:L$11)-(ROW('CLIENT LIST'!L$2)-1)),ROWS($1:135))),"")</f>
        <v/>
      </c>
      <c r="G136" s="264" t="str">
        <f t="array" ref="G136">IFERROR(INDEX('CLIENT LIST'!M$2:M$11,SMALL(IF('CLIENT LIST'!L$2:L$11="Uninsured",ROW('CLIENT LIST'!L$2:L$11)-(ROW('CLIENT LIST'!L$2)-1)),ROWS($1:135))),"")</f>
        <v/>
      </c>
    </row>
    <row r="137" spans="1:7" x14ac:dyDescent="0.15">
      <c r="A137" s="258">
        <v>136</v>
      </c>
      <c r="B137" s="259" t="str">
        <f t="array" ref="B137">IFERROR(INDEX('CLIENT LIST'!E$2:E$11,SMALL(IF('CLIENT LIST'!L$2:L$11="Uninsured",ROW('CLIENT LIST'!L$2:L$11)-(ROW('CLIENT LIST'!L$2)-1)),ROWS($1:136))),"")</f>
        <v/>
      </c>
      <c r="C137" s="259" t="str">
        <f t="array" ref="C137">IFERROR(INDEX('CLIENT LIST'!G$2:G$11,SMALL(IF('CLIENT LIST'!L$2:L$11="Uninsured",ROW('CLIENT LIST'!L$2:L$11)-(ROW('CLIENT LIST'!L$2)-1)),ROWS($1:136))),"")</f>
        <v/>
      </c>
      <c r="D137" s="259" t="str">
        <f t="array" ref="D137">IFERROR(INDEX('CLIENT LIST'!F$2:F$11,SMALL(IF('CLIENT LIST'!L$2:L$11="Uninsured",ROW('CLIENT LIST'!L$2:L$11)-(ROW('CLIENT LIST'!L$2)-1)),ROWS($1:136))),"")</f>
        <v/>
      </c>
      <c r="E137" s="259" t="str">
        <f t="array" ref="E137">IFERROR(INDEX('CLIENT LIST'!H$2:H$11,SMALL(IF('CLIENT LIST'!L$2:L$11="Uninsured",ROW('CLIENT LIST'!L$2:L$11)-(ROW('CLIENT LIST'!L$2)-1)),ROWS($1:136))),"")</f>
        <v/>
      </c>
      <c r="F137" s="259" t="str">
        <f t="array" ref="F137">IFERROR(INDEX('CLIENT LIST'!L$2:L$11,SMALL(IF('CLIENT LIST'!L$2:L$11="Uninsured",ROW('CLIENT LIST'!L$2:L$11)-(ROW('CLIENT LIST'!L$2)-1)),ROWS($1:136))),"")</f>
        <v/>
      </c>
      <c r="G137" s="264" t="str">
        <f t="array" ref="G137">IFERROR(INDEX('CLIENT LIST'!M$2:M$11,SMALL(IF('CLIENT LIST'!L$2:L$11="Uninsured",ROW('CLIENT LIST'!L$2:L$11)-(ROW('CLIENT LIST'!L$2)-1)),ROWS($1:136))),"")</f>
        <v/>
      </c>
    </row>
    <row r="138" spans="1:7" x14ac:dyDescent="0.15">
      <c r="A138" s="258">
        <v>137</v>
      </c>
      <c r="B138" s="259" t="str">
        <f t="array" ref="B138">IFERROR(INDEX('CLIENT LIST'!E$2:E$11,SMALL(IF('CLIENT LIST'!L$2:L$11="Uninsured",ROW('CLIENT LIST'!L$2:L$11)-(ROW('CLIENT LIST'!L$2)-1)),ROWS($1:137))),"")</f>
        <v/>
      </c>
      <c r="C138" s="259" t="str">
        <f t="array" ref="C138">IFERROR(INDEX('CLIENT LIST'!G$2:G$11,SMALL(IF('CLIENT LIST'!L$2:L$11="Uninsured",ROW('CLIENT LIST'!L$2:L$11)-(ROW('CLIENT LIST'!L$2)-1)),ROWS($1:137))),"")</f>
        <v/>
      </c>
      <c r="D138" s="259" t="str">
        <f t="array" ref="D138">IFERROR(INDEX('CLIENT LIST'!F$2:F$11,SMALL(IF('CLIENT LIST'!L$2:L$11="Uninsured",ROW('CLIENT LIST'!L$2:L$11)-(ROW('CLIENT LIST'!L$2)-1)),ROWS($1:137))),"")</f>
        <v/>
      </c>
      <c r="E138" s="259" t="str">
        <f t="array" ref="E138">IFERROR(INDEX('CLIENT LIST'!H$2:H$11,SMALL(IF('CLIENT LIST'!L$2:L$11="Uninsured",ROW('CLIENT LIST'!L$2:L$11)-(ROW('CLIENT LIST'!L$2)-1)),ROWS($1:137))),"")</f>
        <v/>
      </c>
      <c r="F138" s="259" t="str">
        <f t="array" ref="F138">IFERROR(INDEX('CLIENT LIST'!L$2:L$11,SMALL(IF('CLIENT LIST'!L$2:L$11="Uninsured",ROW('CLIENT LIST'!L$2:L$11)-(ROW('CLIENT LIST'!L$2)-1)),ROWS($1:137))),"")</f>
        <v/>
      </c>
      <c r="G138" s="264" t="str">
        <f t="array" ref="G138">IFERROR(INDEX('CLIENT LIST'!M$2:M$11,SMALL(IF('CLIENT LIST'!L$2:L$11="Uninsured",ROW('CLIENT LIST'!L$2:L$11)-(ROW('CLIENT LIST'!L$2)-1)),ROWS($1:137))),"")</f>
        <v/>
      </c>
    </row>
    <row r="139" spans="1:7" x14ac:dyDescent="0.15">
      <c r="A139" s="258">
        <v>138</v>
      </c>
      <c r="B139" s="259" t="str">
        <f t="array" ref="B139">IFERROR(INDEX('CLIENT LIST'!E$2:E$11,SMALL(IF('CLIENT LIST'!L$2:L$11="Uninsured",ROW('CLIENT LIST'!L$2:L$11)-(ROW('CLIENT LIST'!L$2)-1)),ROWS($1:138))),"")</f>
        <v/>
      </c>
      <c r="C139" s="259" t="str">
        <f t="array" ref="C139">IFERROR(INDEX('CLIENT LIST'!G$2:G$11,SMALL(IF('CLIENT LIST'!L$2:L$11="Uninsured",ROW('CLIENT LIST'!L$2:L$11)-(ROW('CLIENT LIST'!L$2)-1)),ROWS($1:138))),"")</f>
        <v/>
      </c>
      <c r="D139" s="259" t="str">
        <f t="array" ref="D139">IFERROR(INDEX('CLIENT LIST'!F$2:F$11,SMALL(IF('CLIENT LIST'!L$2:L$11="Uninsured",ROW('CLIENT LIST'!L$2:L$11)-(ROW('CLIENT LIST'!L$2)-1)),ROWS($1:138))),"")</f>
        <v/>
      </c>
      <c r="E139" s="259" t="str">
        <f t="array" ref="E139">IFERROR(INDEX('CLIENT LIST'!H$2:H$11,SMALL(IF('CLIENT LIST'!L$2:L$11="Uninsured",ROW('CLIENT LIST'!L$2:L$11)-(ROW('CLIENT LIST'!L$2)-1)),ROWS($1:138))),"")</f>
        <v/>
      </c>
      <c r="F139" s="259" t="str">
        <f t="array" ref="F139">IFERROR(INDEX('CLIENT LIST'!L$2:L$11,SMALL(IF('CLIENT LIST'!L$2:L$11="Uninsured",ROW('CLIENT LIST'!L$2:L$11)-(ROW('CLIENT LIST'!L$2)-1)),ROWS($1:138))),"")</f>
        <v/>
      </c>
      <c r="G139" s="264" t="str">
        <f t="array" ref="G139">IFERROR(INDEX('CLIENT LIST'!M$2:M$11,SMALL(IF('CLIENT LIST'!L$2:L$11="Uninsured",ROW('CLIENT LIST'!L$2:L$11)-(ROW('CLIENT LIST'!L$2)-1)),ROWS($1:138))),"")</f>
        <v/>
      </c>
    </row>
    <row r="140" spans="1:7" x14ac:dyDescent="0.15">
      <c r="A140" s="258">
        <v>139</v>
      </c>
      <c r="B140" s="259" t="str">
        <f t="array" ref="B140">IFERROR(INDEX('CLIENT LIST'!E$2:E$11,SMALL(IF('CLIENT LIST'!L$2:L$11="Uninsured",ROW('CLIENT LIST'!L$2:L$11)-(ROW('CLIENT LIST'!L$2)-1)),ROWS($1:139))),"")</f>
        <v/>
      </c>
      <c r="C140" s="259" t="str">
        <f t="array" ref="C140">IFERROR(INDEX('CLIENT LIST'!G$2:G$11,SMALL(IF('CLIENT LIST'!L$2:L$11="Uninsured",ROW('CLIENT LIST'!L$2:L$11)-(ROW('CLIENT LIST'!L$2)-1)),ROWS($1:139))),"")</f>
        <v/>
      </c>
      <c r="D140" s="259" t="str">
        <f t="array" ref="D140">IFERROR(INDEX('CLIENT LIST'!F$2:F$11,SMALL(IF('CLIENT LIST'!L$2:L$11="Uninsured",ROW('CLIENT LIST'!L$2:L$11)-(ROW('CLIENT LIST'!L$2)-1)),ROWS($1:139))),"")</f>
        <v/>
      </c>
      <c r="E140" s="259" t="str">
        <f t="array" ref="E140">IFERROR(INDEX('CLIENT LIST'!H$2:H$11,SMALL(IF('CLIENT LIST'!L$2:L$11="Uninsured",ROW('CLIENT LIST'!L$2:L$11)-(ROW('CLIENT LIST'!L$2)-1)),ROWS($1:139))),"")</f>
        <v/>
      </c>
      <c r="F140" s="259" t="str">
        <f t="array" ref="F140">IFERROR(INDEX('CLIENT LIST'!L$2:L$11,SMALL(IF('CLIENT LIST'!L$2:L$11="Uninsured",ROW('CLIENT LIST'!L$2:L$11)-(ROW('CLIENT LIST'!L$2)-1)),ROWS($1:139))),"")</f>
        <v/>
      </c>
      <c r="G140" s="264" t="str">
        <f t="array" ref="G140">IFERROR(INDEX('CLIENT LIST'!M$2:M$11,SMALL(IF('CLIENT LIST'!L$2:L$11="Uninsured",ROW('CLIENT LIST'!L$2:L$11)-(ROW('CLIENT LIST'!L$2)-1)),ROWS($1:139))),"")</f>
        <v/>
      </c>
    </row>
    <row r="141" spans="1:7" x14ac:dyDescent="0.15">
      <c r="A141" s="258">
        <v>140</v>
      </c>
      <c r="B141" s="259" t="str">
        <f t="array" ref="B141">IFERROR(INDEX('CLIENT LIST'!E$2:E$11,SMALL(IF('CLIENT LIST'!L$2:L$11="Uninsured",ROW('CLIENT LIST'!L$2:L$11)-(ROW('CLIENT LIST'!L$2)-1)),ROWS($1:140))),"")</f>
        <v/>
      </c>
      <c r="C141" s="259" t="str">
        <f t="array" ref="C141">IFERROR(INDEX('CLIENT LIST'!G$2:G$11,SMALL(IF('CLIENT LIST'!L$2:L$11="Uninsured",ROW('CLIENT LIST'!L$2:L$11)-(ROW('CLIENT LIST'!L$2)-1)),ROWS($1:140))),"")</f>
        <v/>
      </c>
      <c r="D141" s="259" t="str">
        <f t="array" ref="D141">IFERROR(INDEX('CLIENT LIST'!F$2:F$11,SMALL(IF('CLIENT LIST'!L$2:L$11="Uninsured",ROW('CLIENT LIST'!L$2:L$11)-(ROW('CLIENT LIST'!L$2)-1)),ROWS($1:140))),"")</f>
        <v/>
      </c>
      <c r="E141" s="259" t="str">
        <f t="array" ref="E141">IFERROR(INDEX('CLIENT LIST'!H$2:H$11,SMALL(IF('CLIENT LIST'!L$2:L$11="Uninsured",ROW('CLIENT LIST'!L$2:L$11)-(ROW('CLIENT LIST'!L$2)-1)),ROWS($1:140))),"")</f>
        <v/>
      </c>
      <c r="F141" s="259" t="str">
        <f t="array" ref="F141">IFERROR(INDEX('CLIENT LIST'!L$2:L$11,SMALL(IF('CLIENT LIST'!L$2:L$11="Uninsured",ROW('CLIENT LIST'!L$2:L$11)-(ROW('CLIENT LIST'!L$2)-1)),ROWS($1:140))),"")</f>
        <v/>
      </c>
      <c r="G141" s="264" t="str">
        <f t="array" ref="G141">IFERROR(INDEX('CLIENT LIST'!M$2:M$11,SMALL(IF('CLIENT LIST'!L$2:L$11="Uninsured",ROW('CLIENT LIST'!L$2:L$11)-(ROW('CLIENT LIST'!L$2)-1)),ROWS($1:140))),"")</f>
        <v/>
      </c>
    </row>
    <row r="142" spans="1:7" x14ac:dyDescent="0.15">
      <c r="A142" s="258">
        <v>141</v>
      </c>
      <c r="B142" s="259" t="str">
        <f t="array" ref="B142">IFERROR(INDEX('CLIENT LIST'!E$2:E$11,SMALL(IF('CLIENT LIST'!L$2:L$11="Uninsured",ROW('CLIENT LIST'!L$2:L$11)-(ROW('CLIENT LIST'!L$2)-1)),ROWS($1:141))),"")</f>
        <v/>
      </c>
      <c r="C142" s="259" t="str">
        <f t="array" ref="C142">IFERROR(INDEX('CLIENT LIST'!G$2:G$11,SMALL(IF('CLIENT LIST'!L$2:L$11="Uninsured",ROW('CLIENT LIST'!L$2:L$11)-(ROW('CLIENT LIST'!L$2)-1)),ROWS($1:141))),"")</f>
        <v/>
      </c>
      <c r="D142" s="259" t="str">
        <f t="array" ref="D142">IFERROR(INDEX('CLIENT LIST'!F$2:F$11,SMALL(IF('CLIENT LIST'!L$2:L$11="Uninsured",ROW('CLIENT LIST'!L$2:L$11)-(ROW('CLIENT LIST'!L$2)-1)),ROWS($1:141))),"")</f>
        <v/>
      </c>
      <c r="E142" s="259" t="str">
        <f t="array" ref="E142">IFERROR(INDEX('CLIENT LIST'!H$2:H$11,SMALL(IF('CLIENT LIST'!L$2:L$11="Uninsured",ROW('CLIENT LIST'!L$2:L$11)-(ROW('CLIENT LIST'!L$2)-1)),ROWS($1:141))),"")</f>
        <v/>
      </c>
      <c r="F142" s="259" t="str">
        <f t="array" ref="F142">IFERROR(INDEX('CLIENT LIST'!L$2:L$11,SMALL(IF('CLIENT LIST'!L$2:L$11="Uninsured",ROW('CLIENT LIST'!L$2:L$11)-(ROW('CLIENT LIST'!L$2)-1)),ROWS($1:141))),"")</f>
        <v/>
      </c>
      <c r="G142" s="264" t="str">
        <f t="array" ref="G142">IFERROR(INDEX('CLIENT LIST'!M$2:M$11,SMALL(IF('CLIENT LIST'!L$2:L$11="Uninsured",ROW('CLIENT LIST'!L$2:L$11)-(ROW('CLIENT LIST'!L$2)-1)),ROWS($1:141))),"")</f>
        <v/>
      </c>
    </row>
    <row r="143" spans="1:7" x14ac:dyDescent="0.15">
      <c r="A143" s="258">
        <v>142</v>
      </c>
      <c r="B143" s="259" t="str">
        <f t="array" ref="B143">IFERROR(INDEX('CLIENT LIST'!E$2:E$11,SMALL(IF('CLIENT LIST'!L$2:L$11="Uninsured",ROW('CLIENT LIST'!L$2:L$11)-(ROW('CLIENT LIST'!L$2)-1)),ROWS($1:142))),"")</f>
        <v/>
      </c>
      <c r="C143" s="259" t="str">
        <f t="array" ref="C143">IFERROR(INDEX('CLIENT LIST'!G$2:G$11,SMALL(IF('CLIENT LIST'!L$2:L$11="Uninsured",ROW('CLIENT LIST'!L$2:L$11)-(ROW('CLIENT LIST'!L$2)-1)),ROWS($1:142))),"")</f>
        <v/>
      </c>
      <c r="D143" s="259" t="str">
        <f t="array" ref="D143">IFERROR(INDEX('CLIENT LIST'!F$2:F$11,SMALL(IF('CLIENT LIST'!L$2:L$11="Uninsured",ROW('CLIENT LIST'!L$2:L$11)-(ROW('CLIENT LIST'!L$2)-1)),ROWS($1:142))),"")</f>
        <v/>
      </c>
      <c r="E143" s="259" t="str">
        <f t="array" ref="E143">IFERROR(INDEX('CLIENT LIST'!H$2:H$11,SMALL(IF('CLIENT LIST'!L$2:L$11="Uninsured",ROW('CLIENT LIST'!L$2:L$11)-(ROW('CLIENT LIST'!L$2)-1)),ROWS($1:142))),"")</f>
        <v/>
      </c>
      <c r="F143" s="259" t="str">
        <f t="array" ref="F143">IFERROR(INDEX('CLIENT LIST'!L$2:L$11,SMALL(IF('CLIENT LIST'!L$2:L$11="Uninsured",ROW('CLIENT LIST'!L$2:L$11)-(ROW('CLIENT LIST'!L$2)-1)),ROWS($1:142))),"")</f>
        <v/>
      </c>
      <c r="G143" s="264" t="str">
        <f t="array" ref="G143">IFERROR(INDEX('CLIENT LIST'!M$2:M$11,SMALL(IF('CLIENT LIST'!L$2:L$11="Uninsured",ROW('CLIENT LIST'!L$2:L$11)-(ROW('CLIENT LIST'!L$2)-1)),ROWS($1:142))),"")</f>
        <v/>
      </c>
    </row>
    <row r="144" spans="1:7" x14ac:dyDescent="0.15">
      <c r="A144" s="258">
        <v>143</v>
      </c>
      <c r="B144" s="259" t="str">
        <f t="array" ref="B144">IFERROR(INDEX('CLIENT LIST'!E$2:E$11,SMALL(IF('CLIENT LIST'!L$2:L$11="Uninsured",ROW('CLIENT LIST'!L$2:L$11)-(ROW('CLIENT LIST'!L$2)-1)),ROWS($1:143))),"")</f>
        <v/>
      </c>
      <c r="C144" s="259" t="str">
        <f t="array" ref="C144">IFERROR(INDEX('CLIENT LIST'!G$2:G$11,SMALL(IF('CLIENT LIST'!L$2:L$11="Uninsured",ROW('CLIENT LIST'!L$2:L$11)-(ROW('CLIENT LIST'!L$2)-1)),ROWS($1:143))),"")</f>
        <v/>
      </c>
      <c r="D144" s="259" t="str">
        <f t="array" ref="D144">IFERROR(INDEX('CLIENT LIST'!F$2:F$11,SMALL(IF('CLIENT LIST'!L$2:L$11="Uninsured",ROW('CLIENT LIST'!L$2:L$11)-(ROW('CLIENT LIST'!L$2)-1)),ROWS($1:143))),"")</f>
        <v/>
      </c>
      <c r="E144" s="259" t="str">
        <f t="array" ref="E144">IFERROR(INDEX('CLIENT LIST'!H$2:H$11,SMALL(IF('CLIENT LIST'!L$2:L$11="Uninsured",ROW('CLIENT LIST'!L$2:L$11)-(ROW('CLIENT LIST'!L$2)-1)),ROWS($1:143))),"")</f>
        <v/>
      </c>
      <c r="F144" s="259" t="str">
        <f t="array" ref="F144">IFERROR(INDEX('CLIENT LIST'!L$2:L$11,SMALL(IF('CLIENT LIST'!L$2:L$11="Uninsured",ROW('CLIENT LIST'!L$2:L$11)-(ROW('CLIENT LIST'!L$2)-1)),ROWS($1:143))),"")</f>
        <v/>
      </c>
      <c r="G144" s="264" t="str">
        <f t="array" ref="G144">IFERROR(INDEX('CLIENT LIST'!M$2:M$11,SMALL(IF('CLIENT LIST'!L$2:L$11="Uninsured",ROW('CLIENT LIST'!L$2:L$11)-(ROW('CLIENT LIST'!L$2)-1)),ROWS($1:143))),"")</f>
        <v/>
      </c>
    </row>
    <row r="145" spans="1:7" x14ac:dyDescent="0.15">
      <c r="A145" s="258">
        <v>144</v>
      </c>
      <c r="B145" s="259" t="str">
        <f t="array" ref="B145">IFERROR(INDEX('CLIENT LIST'!E$2:E$11,SMALL(IF('CLIENT LIST'!L$2:L$11="Uninsured",ROW('CLIENT LIST'!L$2:L$11)-(ROW('CLIENT LIST'!L$2)-1)),ROWS($1:144))),"")</f>
        <v/>
      </c>
      <c r="C145" s="259" t="str">
        <f t="array" ref="C145">IFERROR(INDEX('CLIENT LIST'!G$2:G$11,SMALL(IF('CLIENT LIST'!L$2:L$11="Uninsured",ROW('CLIENT LIST'!L$2:L$11)-(ROW('CLIENT LIST'!L$2)-1)),ROWS($1:144))),"")</f>
        <v/>
      </c>
      <c r="D145" s="259" t="str">
        <f t="array" ref="D145">IFERROR(INDEX('CLIENT LIST'!F$2:F$11,SMALL(IF('CLIENT LIST'!L$2:L$11="Uninsured",ROW('CLIENT LIST'!L$2:L$11)-(ROW('CLIENT LIST'!L$2)-1)),ROWS($1:144))),"")</f>
        <v/>
      </c>
      <c r="E145" s="259" t="str">
        <f t="array" ref="E145">IFERROR(INDEX('CLIENT LIST'!H$2:H$11,SMALL(IF('CLIENT LIST'!L$2:L$11="Uninsured",ROW('CLIENT LIST'!L$2:L$11)-(ROW('CLIENT LIST'!L$2)-1)),ROWS($1:144))),"")</f>
        <v/>
      </c>
      <c r="F145" s="259" t="str">
        <f t="array" ref="F145">IFERROR(INDEX('CLIENT LIST'!L$2:L$11,SMALL(IF('CLIENT LIST'!L$2:L$11="Uninsured",ROW('CLIENT LIST'!L$2:L$11)-(ROW('CLIENT LIST'!L$2)-1)),ROWS($1:144))),"")</f>
        <v/>
      </c>
      <c r="G145" s="264" t="str">
        <f t="array" ref="G145">IFERROR(INDEX('CLIENT LIST'!M$2:M$11,SMALL(IF('CLIENT LIST'!L$2:L$11="Uninsured",ROW('CLIENT LIST'!L$2:L$11)-(ROW('CLIENT LIST'!L$2)-1)),ROWS($1:144))),"")</f>
        <v/>
      </c>
    </row>
    <row r="146" spans="1:7" x14ac:dyDescent="0.15">
      <c r="A146" s="258">
        <v>145</v>
      </c>
      <c r="B146" s="259" t="str">
        <f t="array" ref="B146">IFERROR(INDEX('CLIENT LIST'!E$2:E$11,SMALL(IF('CLIENT LIST'!L$2:L$11="Uninsured",ROW('CLIENT LIST'!L$2:L$11)-(ROW('CLIENT LIST'!L$2)-1)),ROWS($1:145))),"")</f>
        <v/>
      </c>
      <c r="C146" s="259" t="str">
        <f t="array" ref="C146">IFERROR(INDEX('CLIENT LIST'!G$2:G$11,SMALL(IF('CLIENT LIST'!L$2:L$11="Uninsured",ROW('CLIENT LIST'!L$2:L$11)-(ROW('CLIENT LIST'!L$2)-1)),ROWS($1:145))),"")</f>
        <v/>
      </c>
      <c r="D146" s="259" t="str">
        <f t="array" ref="D146">IFERROR(INDEX('CLIENT LIST'!F$2:F$11,SMALL(IF('CLIENT LIST'!L$2:L$11="Uninsured",ROW('CLIENT LIST'!L$2:L$11)-(ROW('CLIENT LIST'!L$2)-1)),ROWS($1:145))),"")</f>
        <v/>
      </c>
      <c r="E146" s="259" t="str">
        <f t="array" ref="E146">IFERROR(INDEX('CLIENT LIST'!H$2:H$11,SMALL(IF('CLIENT LIST'!L$2:L$11="Uninsured",ROW('CLIENT LIST'!L$2:L$11)-(ROW('CLIENT LIST'!L$2)-1)),ROWS($1:145))),"")</f>
        <v/>
      </c>
      <c r="F146" s="259" t="str">
        <f t="array" ref="F146">IFERROR(INDEX('CLIENT LIST'!L$2:L$11,SMALL(IF('CLIENT LIST'!L$2:L$11="Uninsured",ROW('CLIENT LIST'!L$2:L$11)-(ROW('CLIENT LIST'!L$2)-1)),ROWS($1:145))),"")</f>
        <v/>
      </c>
      <c r="G146" s="264" t="str">
        <f t="array" ref="G146">IFERROR(INDEX('CLIENT LIST'!M$2:M$11,SMALL(IF('CLIENT LIST'!L$2:L$11="Uninsured",ROW('CLIENT LIST'!L$2:L$11)-(ROW('CLIENT LIST'!L$2)-1)),ROWS($1:145))),"")</f>
        <v/>
      </c>
    </row>
    <row r="147" spans="1:7" x14ac:dyDescent="0.15">
      <c r="A147" s="258">
        <v>146</v>
      </c>
      <c r="B147" s="259" t="str">
        <f t="array" ref="B147">IFERROR(INDEX('CLIENT LIST'!E$2:E$11,SMALL(IF('CLIENT LIST'!L$2:L$11="Uninsured",ROW('CLIENT LIST'!L$2:L$11)-(ROW('CLIENT LIST'!L$2)-1)),ROWS($1:146))),"")</f>
        <v/>
      </c>
      <c r="C147" s="259" t="str">
        <f t="array" ref="C147">IFERROR(INDEX('CLIENT LIST'!G$2:G$11,SMALL(IF('CLIENT LIST'!L$2:L$11="Uninsured",ROW('CLIENT LIST'!L$2:L$11)-(ROW('CLIENT LIST'!L$2)-1)),ROWS($1:146))),"")</f>
        <v/>
      </c>
      <c r="D147" s="259" t="str">
        <f t="array" ref="D147">IFERROR(INDEX('CLIENT LIST'!F$2:F$11,SMALL(IF('CLIENT LIST'!L$2:L$11="Uninsured",ROW('CLIENT LIST'!L$2:L$11)-(ROW('CLIENT LIST'!L$2)-1)),ROWS($1:146))),"")</f>
        <v/>
      </c>
      <c r="E147" s="259" t="str">
        <f t="array" ref="E147">IFERROR(INDEX('CLIENT LIST'!H$2:H$11,SMALL(IF('CLIENT LIST'!L$2:L$11="Uninsured",ROW('CLIENT LIST'!L$2:L$11)-(ROW('CLIENT LIST'!L$2)-1)),ROWS($1:146))),"")</f>
        <v/>
      </c>
      <c r="F147" s="259" t="str">
        <f t="array" ref="F147">IFERROR(INDEX('CLIENT LIST'!L$2:L$11,SMALL(IF('CLIENT LIST'!L$2:L$11="Uninsured",ROW('CLIENT LIST'!L$2:L$11)-(ROW('CLIENT LIST'!L$2)-1)),ROWS($1:146))),"")</f>
        <v/>
      </c>
      <c r="G147" s="264" t="str">
        <f t="array" ref="G147">IFERROR(INDEX('CLIENT LIST'!M$2:M$11,SMALL(IF('CLIENT LIST'!L$2:L$11="Uninsured",ROW('CLIENT LIST'!L$2:L$11)-(ROW('CLIENT LIST'!L$2)-1)),ROWS($1:146))),"")</f>
        <v/>
      </c>
    </row>
    <row r="148" spans="1:7" x14ac:dyDescent="0.15">
      <c r="A148" s="258">
        <v>147</v>
      </c>
      <c r="B148" s="259" t="str">
        <f t="array" ref="B148">IFERROR(INDEX('CLIENT LIST'!E$2:E$11,SMALL(IF('CLIENT LIST'!L$2:L$11="Uninsured",ROW('CLIENT LIST'!L$2:L$11)-(ROW('CLIENT LIST'!L$2)-1)),ROWS($1:147))),"")</f>
        <v/>
      </c>
      <c r="C148" s="259" t="str">
        <f t="array" ref="C148">IFERROR(INDEX('CLIENT LIST'!G$2:G$11,SMALL(IF('CLIENT LIST'!L$2:L$11="Uninsured",ROW('CLIENT LIST'!L$2:L$11)-(ROW('CLIENT LIST'!L$2)-1)),ROWS($1:147))),"")</f>
        <v/>
      </c>
      <c r="D148" s="259" t="str">
        <f t="array" ref="D148">IFERROR(INDEX('CLIENT LIST'!F$2:F$11,SMALL(IF('CLIENT LIST'!L$2:L$11="Uninsured",ROW('CLIENT LIST'!L$2:L$11)-(ROW('CLIENT LIST'!L$2)-1)),ROWS($1:147))),"")</f>
        <v/>
      </c>
      <c r="E148" s="259" t="str">
        <f t="array" ref="E148">IFERROR(INDEX('CLIENT LIST'!H$2:H$11,SMALL(IF('CLIENT LIST'!L$2:L$11="Uninsured",ROW('CLIENT LIST'!L$2:L$11)-(ROW('CLIENT LIST'!L$2)-1)),ROWS($1:147))),"")</f>
        <v/>
      </c>
      <c r="F148" s="259" t="str">
        <f t="array" ref="F148">IFERROR(INDEX('CLIENT LIST'!L$2:L$11,SMALL(IF('CLIENT LIST'!L$2:L$11="Uninsured",ROW('CLIENT LIST'!L$2:L$11)-(ROW('CLIENT LIST'!L$2)-1)),ROWS($1:147))),"")</f>
        <v/>
      </c>
      <c r="G148" s="264" t="str">
        <f t="array" ref="G148">IFERROR(INDEX('CLIENT LIST'!M$2:M$11,SMALL(IF('CLIENT LIST'!L$2:L$11="Uninsured",ROW('CLIENT LIST'!L$2:L$11)-(ROW('CLIENT LIST'!L$2)-1)),ROWS($1:147))),"")</f>
        <v/>
      </c>
    </row>
    <row r="149" spans="1:7" x14ac:dyDescent="0.15">
      <c r="A149" s="258">
        <v>148</v>
      </c>
      <c r="B149" s="259" t="str">
        <f t="array" ref="B149">IFERROR(INDEX('CLIENT LIST'!E$2:E$11,SMALL(IF('CLIENT LIST'!L$2:L$11="Uninsured",ROW('CLIENT LIST'!L$2:L$11)-(ROW('CLIENT LIST'!L$2)-1)),ROWS($1:148))),"")</f>
        <v/>
      </c>
      <c r="C149" s="259" t="str">
        <f t="array" ref="C149">IFERROR(INDEX('CLIENT LIST'!G$2:G$11,SMALL(IF('CLIENT LIST'!L$2:L$11="Uninsured",ROW('CLIENT LIST'!L$2:L$11)-(ROW('CLIENT LIST'!L$2)-1)),ROWS($1:148))),"")</f>
        <v/>
      </c>
      <c r="D149" s="259" t="str">
        <f t="array" ref="D149">IFERROR(INDEX('CLIENT LIST'!F$2:F$11,SMALL(IF('CLIENT LIST'!L$2:L$11="Uninsured",ROW('CLIENT LIST'!L$2:L$11)-(ROW('CLIENT LIST'!L$2)-1)),ROWS($1:148))),"")</f>
        <v/>
      </c>
      <c r="E149" s="259" t="str">
        <f t="array" ref="E149">IFERROR(INDEX('CLIENT LIST'!H$2:H$11,SMALL(IF('CLIENT LIST'!L$2:L$11="Uninsured",ROW('CLIENT LIST'!L$2:L$11)-(ROW('CLIENT LIST'!L$2)-1)),ROWS($1:148))),"")</f>
        <v/>
      </c>
      <c r="F149" s="259" t="str">
        <f t="array" ref="F149">IFERROR(INDEX('CLIENT LIST'!L$2:L$11,SMALL(IF('CLIENT LIST'!L$2:L$11="Uninsured",ROW('CLIENT LIST'!L$2:L$11)-(ROW('CLIENT LIST'!L$2)-1)),ROWS($1:148))),"")</f>
        <v/>
      </c>
      <c r="G149" s="264" t="str">
        <f t="array" ref="G149">IFERROR(INDEX('CLIENT LIST'!M$2:M$11,SMALL(IF('CLIENT LIST'!L$2:L$11="Uninsured",ROW('CLIENT LIST'!L$2:L$11)-(ROW('CLIENT LIST'!L$2)-1)),ROWS($1:148))),"")</f>
        <v/>
      </c>
    </row>
    <row r="150" spans="1:7" x14ac:dyDescent="0.15">
      <c r="A150" s="258">
        <v>149</v>
      </c>
      <c r="B150" s="259" t="str">
        <f t="array" ref="B150">IFERROR(INDEX('CLIENT LIST'!E$2:E$11,SMALL(IF('CLIENT LIST'!L$2:L$11="Uninsured",ROW('CLIENT LIST'!L$2:L$11)-(ROW('CLIENT LIST'!L$2)-1)),ROWS($1:149))),"")</f>
        <v/>
      </c>
      <c r="C150" s="259" t="str">
        <f t="array" ref="C150">IFERROR(INDEX('CLIENT LIST'!G$2:G$11,SMALL(IF('CLIENT LIST'!L$2:L$11="Uninsured",ROW('CLIENT LIST'!L$2:L$11)-(ROW('CLIENT LIST'!L$2)-1)),ROWS($1:149))),"")</f>
        <v/>
      </c>
      <c r="D150" s="259" t="str">
        <f t="array" ref="D150">IFERROR(INDEX('CLIENT LIST'!F$2:F$11,SMALL(IF('CLIENT LIST'!L$2:L$11="Uninsured",ROW('CLIENT LIST'!L$2:L$11)-(ROW('CLIENT LIST'!L$2)-1)),ROWS($1:149))),"")</f>
        <v/>
      </c>
      <c r="E150" s="259" t="str">
        <f t="array" ref="E150">IFERROR(INDEX('CLIENT LIST'!H$2:H$11,SMALL(IF('CLIENT LIST'!L$2:L$11="Uninsured",ROW('CLIENT LIST'!L$2:L$11)-(ROW('CLIENT LIST'!L$2)-1)),ROWS($1:149))),"")</f>
        <v/>
      </c>
      <c r="F150" s="259" t="str">
        <f t="array" ref="F150">IFERROR(INDEX('CLIENT LIST'!L$2:L$11,SMALL(IF('CLIENT LIST'!L$2:L$11="Uninsured",ROW('CLIENT LIST'!L$2:L$11)-(ROW('CLIENT LIST'!L$2)-1)),ROWS($1:149))),"")</f>
        <v/>
      </c>
      <c r="G150" s="264" t="str">
        <f t="array" ref="G150">IFERROR(INDEX('CLIENT LIST'!M$2:M$11,SMALL(IF('CLIENT LIST'!L$2:L$11="Uninsured",ROW('CLIENT LIST'!L$2:L$11)-(ROW('CLIENT LIST'!L$2)-1)),ROWS($1:149))),"")</f>
        <v/>
      </c>
    </row>
    <row r="151" spans="1:7" x14ac:dyDescent="0.15">
      <c r="A151" s="258">
        <v>150</v>
      </c>
      <c r="B151" s="259" t="str">
        <f t="array" ref="B151">IFERROR(INDEX('CLIENT LIST'!E$2:E$11,SMALL(IF('CLIENT LIST'!L$2:L$11="Uninsured",ROW('CLIENT LIST'!L$2:L$11)-(ROW('CLIENT LIST'!L$2)-1)),ROWS($1:150))),"")</f>
        <v/>
      </c>
      <c r="C151" s="259" t="str">
        <f t="array" ref="C151">IFERROR(INDEX('CLIENT LIST'!G$2:G$11,SMALL(IF('CLIENT LIST'!L$2:L$11="Uninsured",ROW('CLIENT LIST'!L$2:L$11)-(ROW('CLIENT LIST'!L$2)-1)),ROWS($1:150))),"")</f>
        <v/>
      </c>
      <c r="D151" s="259" t="str">
        <f t="array" ref="D151">IFERROR(INDEX('CLIENT LIST'!F$2:F$11,SMALL(IF('CLIENT LIST'!L$2:L$11="Uninsured",ROW('CLIENT LIST'!L$2:L$11)-(ROW('CLIENT LIST'!L$2)-1)),ROWS($1:150))),"")</f>
        <v/>
      </c>
      <c r="E151" s="259" t="str">
        <f t="array" ref="E151">IFERROR(INDEX('CLIENT LIST'!H$2:H$11,SMALL(IF('CLIENT LIST'!L$2:L$11="Uninsured",ROW('CLIENT LIST'!L$2:L$11)-(ROW('CLIENT LIST'!L$2)-1)),ROWS($1:150))),"")</f>
        <v/>
      </c>
      <c r="F151" s="259" t="str">
        <f t="array" ref="F151">IFERROR(INDEX('CLIENT LIST'!L$2:L$11,SMALL(IF('CLIENT LIST'!L$2:L$11="Uninsured",ROW('CLIENT LIST'!L$2:L$11)-(ROW('CLIENT LIST'!L$2)-1)),ROWS($1:150))),"")</f>
        <v/>
      </c>
      <c r="G151" s="264" t="str">
        <f t="array" ref="G151">IFERROR(INDEX('CLIENT LIST'!M$2:M$11,SMALL(IF('CLIENT LIST'!L$2:L$11="Uninsured",ROW('CLIENT LIST'!L$2:L$11)-(ROW('CLIENT LIST'!L$2)-1)),ROWS($1:150))),"")</f>
        <v/>
      </c>
    </row>
    <row r="152" spans="1:7" x14ac:dyDescent="0.15">
      <c r="A152" s="258">
        <v>151</v>
      </c>
      <c r="B152" s="259" t="str">
        <f t="array" ref="B152">IFERROR(INDEX('CLIENT LIST'!E$2:E$11,SMALL(IF('CLIENT LIST'!L$2:L$11="Uninsured",ROW('CLIENT LIST'!L$2:L$11)-(ROW('CLIENT LIST'!L$2)-1)),ROWS($1:151))),"")</f>
        <v/>
      </c>
      <c r="C152" s="259" t="str">
        <f t="array" ref="C152">IFERROR(INDEX('CLIENT LIST'!G$2:G$11,SMALL(IF('CLIENT LIST'!L$2:L$11="Uninsured",ROW('CLIENT LIST'!L$2:L$11)-(ROW('CLIENT LIST'!L$2)-1)),ROWS($1:151))),"")</f>
        <v/>
      </c>
      <c r="D152" s="259" t="str">
        <f t="array" ref="D152">IFERROR(INDEX('CLIENT LIST'!F$2:F$11,SMALL(IF('CLIENT LIST'!L$2:L$11="Uninsured",ROW('CLIENT LIST'!L$2:L$11)-(ROW('CLIENT LIST'!L$2)-1)),ROWS($1:151))),"")</f>
        <v/>
      </c>
      <c r="E152" s="259" t="str">
        <f t="array" ref="E152">IFERROR(INDEX('CLIENT LIST'!H$2:H$11,SMALL(IF('CLIENT LIST'!L$2:L$11="Uninsured",ROW('CLIENT LIST'!L$2:L$11)-(ROW('CLIENT LIST'!L$2)-1)),ROWS($1:151))),"")</f>
        <v/>
      </c>
      <c r="F152" s="259" t="str">
        <f t="array" ref="F152">IFERROR(INDEX('CLIENT LIST'!L$2:L$11,SMALL(IF('CLIENT LIST'!L$2:L$11="Uninsured",ROW('CLIENT LIST'!L$2:L$11)-(ROW('CLIENT LIST'!L$2)-1)),ROWS($1:151))),"")</f>
        <v/>
      </c>
      <c r="G152" s="264" t="str">
        <f t="array" ref="G152">IFERROR(INDEX('CLIENT LIST'!M$2:M$11,SMALL(IF('CLIENT LIST'!L$2:L$11="Uninsured",ROW('CLIENT LIST'!L$2:L$11)-(ROW('CLIENT LIST'!L$2)-1)),ROWS($1:151))),"")</f>
        <v/>
      </c>
    </row>
    <row r="153" spans="1:7" x14ac:dyDescent="0.15">
      <c r="A153" s="258">
        <v>152</v>
      </c>
      <c r="B153" s="259" t="str">
        <f t="array" ref="B153">IFERROR(INDEX('CLIENT LIST'!E$2:E$11,SMALL(IF('CLIENT LIST'!L$2:L$11="Uninsured",ROW('CLIENT LIST'!L$2:L$11)-(ROW('CLIENT LIST'!L$2)-1)),ROWS($1:152))),"")</f>
        <v/>
      </c>
      <c r="C153" s="259" t="str">
        <f t="array" ref="C153">IFERROR(INDEX('CLIENT LIST'!G$2:G$11,SMALL(IF('CLIENT LIST'!L$2:L$11="Uninsured",ROW('CLIENT LIST'!L$2:L$11)-(ROW('CLIENT LIST'!L$2)-1)),ROWS($1:152))),"")</f>
        <v/>
      </c>
      <c r="D153" s="259" t="str">
        <f t="array" ref="D153">IFERROR(INDEX('CLIENT LIST'!F$2:F$11,SMALL(IF('CLIENT LIST'!L$2:L$11="Uninsured",ROW('CLIENT LIST'!L$2:L$11)-(ROW('CLIENT LIST'!L$2)-1)),ROWS($1:152))),"")</f>
        <v/>
      </c>
      <c r="E153" s="259" t="str">
        <f t="array" ref="E153">IFERROR(INDEX('CLIENT LIST'!H$2:H$11,SMALL(IF('CLIENT LIST'!L$2:L$11="Uninsured",ROW('CLIENT LIST'!L$2:L$11)-(ROW('CLIENT LIST'!L$2)-1)),ROWS($1:152))),"")</f>
        <v/>
      </c>
      <c r="F153" s="259" t="str">
        <f t="array" ref="F153">IFERROR(INDEX('CLIENT LIST'!L$2:L$11,SMALL(IF('CLIENT LIST'!L$2:L$11="Uninsured",ROW('CLIENT LIST'!L$2:L$11)-(ROW('CLIENT LIST'!L$2)-1)),ROWS($1:152))),"")</f>
        <v/>
      </c>
      <c r="G153" s="264" t="str">
        <f t="array" ref="G153">IFERROR(INDEX('CLIENT LIST'!M$2:M$11,SMALL(IF('CLIENT LIST'!L$2:L$11="Uninsured",ROW('CLIENT LIST'!L$2:L$11)-(ROW('CLIENT LIST'!L$2)-1)),ROWS($1:152))),"")</f>
        <v/>
      </c>
    </row>
    <row r="154" spans="1:7" x14ac:dyDescent="0.15">
      <c r="A154" s="258">
        <v>153</v>
      </c>
      <c r="B154" s="259" t="str">
        <f t="array" ref="B154">IFERROR(INDEX('CLIENT LIST'!E$2:E$11,SMALL(IF('CLIENT LIST'!L$2:L$11="Uninsured",ROW('CLIENT LIST'!L$2:L$11)-(ROW('CLIENT LIST'!L$2)-1)),ROWS($1:153))),"")</f>
        <v/>
      </c>
      <c r="C154" s="259" t="str">
        <f t="array" ref="C154">IFERROR(INDEX('CLIENT LIST'!G$2:G$11,SMALL(IF('CLIENT LIST'!L$2:L$11="Uninsured",ROW('CLIENT LIST'!L$2:L$11)-(ROW('CLIENT LIST'!L$2)-1)),ROWS($1:153))),"")</f>
        <v/>
      </c>
      <c r="D154" s="259" t="str">
        <f t="array" ref="D154">IFERROR(INDEX('CLIENT LIST'!F$2:F$11,SMALL(IF('CLIENT LIST'!L$2:L$11="Uninsured",ROW('CLIENT LIST'!L$2:L$11)-(ROW('CLIENT LIST'!L$2)-1)),ROWS($1:153))),"")</f>
        <v/>
      </c>
      <c r="E154" s="259" t="str">
        <f t="array" ref="E154">IFERROR(INDEX('CLIENT LIST'!H$2:H$11,SMALL(IF('CLIENT LIST'!L$2:L$11="Uninsured",ROW('CLIENT LIST'!L$2:L$11)-(ROW('CLIENT LIST'!L$2)-1)),ROWS($1:153))),"")</f>
        <v/>
      </c>
      <c r="F154" s="259" t="str">
        <f t="array" ref="F154">IFERROR(INDEX('CLIENT LIST'!L$2:L$11,SMALL(IF('CLIENT LIST'!L$2:L$11="Uninsured",ROW('CLIENT LIST'!L$2:L$11)-(ROW('CLIENT LIST'!L$2)-1)),ROWS($1:153))),"")</f>
        <v/>
      </c>
      <c r="G154" s="264" t="str">
        <f t="array" ref="G154">IFERROR(INDEX('CLIENT LIST'!M$2:M$11,SMALL(IF('CLIENT LIST'!L$2:L$11="Uninsured",ROW('CLIENT LIST'!L$2:L$11)-(ROW('CLIENT LIST'!L$2)-1)),ROWS($1:153))),"")</f>
        <v/>
      </c>
    </row>
    <row r="155" spans="1:7" x14ac:dyDescent="0.15">
      <c r="A155" s="258">
        <v>154</v>
      </c>
      <c r="B155" s="259" t="str">
        <f t="array" ref="B155">IFERROR(INDEX('CLIENT LIST'!E$2:E$11,SMALL(IF('CLIENT LIST'!L$2:L$11="Uninsured",ROW('CLIENT LIST'!L$2:L$11)-(ROW('CLIENT LIST'!L$2)-1)),ROWS($1:154))),"")</f>
        <v/>
      </c>
      <c r="C155" s="259" t="str">
        <f t="array" ref="C155">IFERROR(INDEX('CLIENT LIST'!G$2:G$11,SMALL(IF('CLIENT LIST'!L$2:L$11="Uninsured",ROW('CLIENT LIST'!L$2:L$11)-(ROW('CLIENT LIST'!L$2)-1)),ROWS($1:154))),"")</f>
        <v/>
      </c>
      <c r="D155" s="259" t="str">
        <f t="array" ref="D155">IFERROR(INDEX('CLIENT LIST'!F$2:F$11,SMALL(IF('CLIENT LIST'!L$2:L$11="Uninsured",ROW('CLIENT LIST'!L$2:L$11)-(ROW('CLIENT LIST'!L$2)-1)),ROWS($1:154))),"")</f>
        <v/>
      </c>
      <c r="E155" s="259" t="str">
        <f t="array" ref="E155">IFERROR(INDEX('CLIENT LIST'!H$2:H$11,SMALL(IF('CLIENT LIST'!L$2:L$11="Uninsured",ROW('CLIENT LIST'!L$2:L$11)-(ROW('CLIENT LIST'!L$2)-1)),ROWS($1:154))),"")</f>
        <v/>
      </c>
      <c r="F155" s="259" t="str">
        <f t="array" ref="F155">IFERROR(INDEX('CLIENT LIST'!L$2:L$11,SMALL(IF('CLIENT LIST'!L$2:L$11="Uninsured",ROW('CLIENT LIST'!L$2:L$11)-(ROW('CLIENT LIST'!L$2)-1)),ROWS($1:154))),"")</f>
        <v/>
      </c>
      <c r="G155" s="264" t="str">
        <f t="array" ref="G155">IFERROR(INDEX('CLIENT LIST'!M$2:M$11,SMALL(IF('CLIENT LIST'!L$2:L$11="Uninsured",ROW('CLIENT LIST'!L$2:L$11)-(ROW('CLIENT LIST'!L$2)-1)),ROWS($1:154))),"")</f>
        <v/>
      </c>
    </row>
    <row r="156" spans="1:7" x14ac:dyDescent="0.15">
      <c r="A156" s="258">
        <v>155</v>
      </c>
      <c r="B156" s="259" t="str">
        <f t="array" ref="B156">IFERROR(INDEX('CLIENT LIST'!E$2:E$11,SMALL(IF('CLIENT LIST'!L$2:L$11="Uninsured",ROW('CLIENT LIST'!L$2:L$11)-(ROW('CLIENT LIST'!L$2)-1)),ROWS($1:155))),"")</f>
        <v/>
      </c>
      <c r="C156" s="259" t="str">
        <f t="array" ref="C156">IFERROR(INDEX('CLIENT LIST'!G$2:G$11,SMALL(IF('CLIENT LIST'!L$2:L$11="Uninsured",ROW('CLIENT LIST'!L$2:L$11)-(ROW('CLIENT LIST'!L$2)-1)),ROWS($1:155))),"")</f>
        <v/>
      </c>
      <c r="D156" s="259" t="str">
        <f t="array" ref="D156">IFERROR(INDEX('CLIENT LIST'!F$2:F$11,SMALL(IF('CLIENT LIST'!L$2:L$11="Uninsured",ROW('CLIENT LIST'!L$2:L$11)-(ROW('CLIENT LIST'!L$2)-1)),ROWS($1:155))),"")</f>
        <v/>
      </c>
      <c r="E156" s="259" t="str">
        <f t="array" ref="E156">IFERROR(INDEX('CLIENT LIST'!H$2:H$11,SMALL(IF('CLIENT LIST'!L$2:L$11="Uninsured",ROW('CLIENT LIST'!L$2:L$11)-(ROW('CLIENT LIST'!L$2)-1)),ROWS($1:155))),"")</f>
        <v/>
      </c>
      <c r="F156" s="259" t="str">
        <f t="array" ref="F156">IFERROR(INDEX('CLIENT LIST'!L$2:L$11,SMALL(IF('CLIENT LIST'!L$2:L$11="Uninsured",ROW('CLIENT LIST'!L$2:L$11)-(ROW('CLIENT LIST'!L$2)-1)),ROWS($1:155))),"")</f>
        <v/>
      </c>
      <c r="G156" s="264" t="str">
        <f t="array" ref="G156">IFERROR(INDEX('CLIENT LIST'!M$2:M$11,SMALL(IF('CLIENT LIST'!L$2:L$11="Uninsured",ROW('CLIENT LIST'!L$2:L$11)-(ROW('CLIENT LIST'!L$2)-1)),ROWS($1:155))),"")</f>
        <v/>
      </c>
    </row>
    <row r="157" spans="1:7" x14ac:dyDescent="0.15">
      <c r="A157" s="258">
        <v>156</v>
      </c>
      <c r="B157" s="259" t="str">
        <f t="array" ref="B157">IFERROR(INDEX('CLIENT LIST'!E$2:E$11,SMALL(IF('CLIENT LIST'!L$2:L$11="Uninsured",ROW('CLIENT LIST'!L$2:L$11)-(ROW('CLIENT LIST'!L$2)-1)),ROWS($1:156))),"")</f>
        <v/>
      </c>
      <c r="C157" s="259" t="str">
        <f t="array" ref="C157">IFERROR(INDEX('CLIENT LIST'!G$2:G$11,SMALL(IF('CLIENT LIST'!L$2:L$11="Uninsured",ROW('CLIENT LIST'!L$2:L$11)-(ROW('CLIENT LIST'!L$2)-1)),ROWS($1:156))),"")</f>
        <v/>
      </c>
      <c r="D157" s="259" t="str">
        <f t="array" ref="D157">IFERROR(INDEX('CLIENT LIST'!F$2:F$11,SMALL(IF('CLIENT LIST'!L$2:L$11="Uninsured",ROW('CLIENT LIST'!L$2:L$11)-(ROW('CLIENT LIST'!L$2)-1)),ROWS($1:156))),"")</f>
        <v/>
      </c>
      <c r="E157" s="259" t="str">
        <f t="array" ref="E157">IFERROR(INDEX('CLIENT LIST'!H$2:H$11,SMALL(IF('CLIENT LIST'!L$2:L$11="Uninsured",ROW('CLIENT LIST'!L$2:L$11)-(ROW('CLIENT LIST'!L$2)-1)),ROWS($1:156))),"")</f>
        <v/>
      </c>
      <c r="F157" s="259" t="str">
        <f t="array" ref="F157">IFERROR(INDEX('CLIENT LIST'!L$2:L$11,SMALL(IF('CLIENT LIST'!L$2:L$11="Uninsured",ROW('CLIENT LIST'!L$2:L$11)-(ROW('CLIENT LIST'!L$2)-1)),ROWS($1:156))),"")</f>
        <v/>
      </c>
      <c r="G157" s="264" t="str">
        <f t="array" ref="G157">IFERROR(INDEX('CLIENT LIST'!M$2:M$11,SMALL(IF('CLIENT LIST'!L$2:L$11="Uninsured",ROW('CLIENT LIST'!L$2:L$11)-(ROW('CLIENT LIST'!L$2)-1)),ROWS($1:156))),"")</f>
        <v/>
      </c>
    </row>
    <row r="158" spans="1:7" x14ac:dyDescent="0.15">
      <c r="A158" s="258">
        <v>157</v>
      </c>
      <c r="B158" s="259" t="str">
        <f t="array" ref="B158">IFERROR(INDEX('CLIENT LIST'!E$2:E$11,SMALL(IF('CLIENT LIST'!L$2:L$11="Uninsured",ROW('CLIENT LIST'!L$2:L$11)-(ROW('CLIENT LIST'!L$2)-1)),ROWS($1:157))),"")</f>
        <v/>
      </c>
      <c r="C158" s="259" t="str">
        <f t="array" ref="C158">IFERROR(INDEX('CLIENT LIST'!G$2:G$11,SMALL(IF('CLIENT LIST'!L$2:L$11="Uninsured",ROW('CLIENT LIST'!L$2:L$11)-(ROW('CLIENT LIST'!L$2)-1)),ROWS($1:157))),"")</f>
        <v/>
      </c>
      <c r="D158" s="259" t="str">
        <f t="array" ref="D158">IFERROR(INDEX('CLIENT LIST'!F$2:F$11,SMALL(IF('CLIENT LIST'!L$2:L$11="Uninsured",ROW('CLIENT LIST'!L$2:L$11)-(ROW('CLIENT LIST'!L$2)-1)),ROWS($1:157))),"")</f>
        <v/>
      </c>
      <c r="E158" s="259" t="str">
        <f t="array" ref="E158">IFERROR(INDEX('CLIENT LIST'!H$2:H$11,SMALL(IF('CLIENT LIST'!L$2:L$11="Uninsured",ROW('CLIENT LIST'!L$2:L$11)-(ROW('CLIENT LIST'!L$2)-1)),ROWS($1:157))),"")</f>
        <v/>
      </c>
      <c r="F158" s="259" t="str">
        <f t="array" ref="F158">IFERROR(INDEX('CLIENT LIST'!L$2:L$11,SMALL(IF('CLIENT LIST'!L$2:L$11="Uninsured",ROW('CLIENT LIST'!L$2:L$11)-(ROW('CLIENT LIST'!L$2)-1)),ROWS($1:157))),"")</f>
        <v/>
      </c>
      <c r="G158" s="264" t="str">
        <f t="array" ref="G158">IFERROR(INDEX('CLIENT LIST'!M$2:M$11,SMALL(IF('CLIENT LIST'!L$2:L$11="Uninsured",ROW('CLIENT LIST'!L$2:L$11)-(ROW('CLIENT LIST'!L$2)-1)),ROWS($1:157))),"")</f>
        <v/>
      </c>
    </row>
    <row r="159" spans="1:7" x14ac:dyDescent="0.15">
      <c r="A159" s="258">
        <v>158</v>
      </c>
      <c r="B159" s="259" t="str">
        <f t="array" ref="B159">IFERROR(INDEX('CLIENT LIST'!E$2:E$11,SMALL(IF('CLIENT LIST'!L$2:L$11="Uninsured",ROW('CLIENT LIST'!L$2:L$11)-(ROW('CLIENT LIST'!L$2)-1)),ROWS($1:158))),"")</f>
        <v/>
      </c>
      <c r="C159" s="259" t="str">
        <f t="array" ref="C159">IFERROR(INDEX('CLIENT LIST'!G$2:G$11,SMALL(IF('CLIENT LIST'!L$2:L$11="Uninsured",ROW('CLIENT LIST'!L$2:L$11)-(ROW('CLIENT LIST'!L$2)-1)),ROWS($1:158))),"")</f>
        <v/>
      </c>
      <c r="D159" s="259" t="str">
        <f t="array" ref="D159">IFERROR(INDEX('CLIENT LIST'!F$2:F$11,SMALL(IF('CLIENT LIST'!L$2:L$11="Uninsured",ROW('CLIENT LIST'!L$2:L$11)-(ROW('CLIENT LIST'!L$2)-1)),ROWS($1:158))),"")</f>
        <v/>
      </c>
      <c r="E159" s="259" t="str">
        <f t="array" ref="E159">IFERROR(INDEX('CLIENT LIST'!H$2:H$11,SMALL(IF('CLIENT LIST'!L$2:L$11="Uninsured",ROW('CLIENT LIST'!L$2:L$11)-(ROW('CLIENT LIST'!L$2)-1)),ROWS($1:158))),"")</f>
        <v/>
      </c>
      <c r="F159" s="259" t="str">
        <f t="array" ref="F159">IFERROR(INDEX('CLIENT LIST'!L$2:L$11,SMALL(IF('CLIENT LIST'!L$2:L$11="Uninsured",ROW('CLIENT LIST'!L$2:L$11)-(ROW('CLIENT LIST'!L$2)-1)),ROWS($1:158))),"")</f>
        <v/>
      </c>
      <c r="G159" s="264" t="str">
        <f t="array" ref="G159">IFERROR(INDEX('CLIENT LIST'!M$2:M$11,SMALL(IF('CLIENT LIST'!L$2:L$11="Uninsured",ROW('CLIENT LIST'!L$2:L$11)-(ROW('CLIENT LIST'!L$2)-1)),ROWS($1:158))),"")</f>
        <v/>
      </c>
    </row>
    <row r="160" spans="1:7" x14ac:dyDescent="0.15">
      <c r="A160" s="258">
        <v>159</v>
      </c>
      <c r="B160" s="259" t="str">
        <f t="array" ref="B160">IFERROR(INDEX('CLIENT LIST'!E$2:E$11,SMALL(IF('CLIENT LIST'!L$2:L$11="Uninsured",ROW('CLIENT LIST'!L$2:L$11)-(ROW('CLIENT LIST'!L$2)-1)),ROWS($1:159))),"")</f>
        <v/>
      </c>
      <c r="C160" s="259" t="str">
        <f t="array" ref="C160">IFERROR(INDEX('CLIENT LIST'!G$2:G$11,SMALL(IF('CLIENT LIST'!L$2:L$11="Uninsured",ROW('CLIENT LIST'!L$2:L$11)-(ROW('CLIENT LIST'!L$2)-1)),ROWS($1:159))),"")</f>
        <v/>
      </c>
      <c r="D160" s="259" t="str">
        <f t="array" ref="D160">IFERROR(INDEX('CLIENT LIST'!F$2:F$11,SMALL(IF('CLIENT LIST'!L$2:L$11="Uninsured",ROW('CLIENT LIST'!L$2:L$11)-(ROW('CLIENT LIST'!L$2)-1)),ROWS($1:159))),"")</f>
        <v/>
      </c>
      <c r="E160" s="259" t="str">
        <f t="array" ref="E160">IFERROR(INDEX('CLIENT LIST'!H$2:H$11,SMALL(IF('CLIENT LIST'!L$2:L$11="Uninsured",ROW('CLIENT LIST'!L$2:L$11)-(ROW('CLIENT LIST'!L$2)-1)),ROWS($1:159))),"")</f>
        <v/>
      </c>
      <c r="F160" s="259" t="str">
        <f t="array" ref="F160">IFERROR(INDEX('CLIENT LIST'!L$2:L$11,SMALL(IF('CLIENT LIST'!L$2:L$11="Uninsured",ROW('CLIENT LIST'!L$2:L$11)-(ROW('CLIENT LIST'!L$2)-1)),ROWS($1:159))),"")</f>
        <v/>
      </c>
      <c r="G160" s="264" t="str">
        <f t="array" ref="G160">IFERROR(INDEX('CLIENT LIST'!M$2:M$11,SMALL(IF('CLIENT LIST'!L$2:L$11="Uninsured",ROW('CLIENT LIST'!L$2:L$11)-(ROW('CLIENT LIST'!L$2)-1)),ROWS($1:159))),"")</f>
        <v/>
      </c>
    </row>
    <row r="161" spans="1:7" x14ac:dyDescent="0.15">
      <c r="A161" s="258">
        <v>160</v>
      </c>
      <c r="B161" s="259" t="str">
        <f t="array" ref="B161">IFERROR(INDEX('CLIENT LIST'!E$2:E$11,SMALL(IF('CLIENT LIST'!L$2:L$11="Uninsured",ROW('CLIENT LIST'!L$2:L$11)-(ROW('CLIENT LIST'!L$2)-1)),ROWS($1:160))),"")</f>
        <v/>
      </c>
      <c r="C161" s="259" t="str">
        <f t="array" ref="C161">IFERROR(INDEX('CLIENT LIST'!G$2:G$11,SMALL(IF('CLIENT LIST'!L$2:L$11="Uninsured",ROW('CLIENT LIST'!L$2:L$11)-(ROW('CLIENT LIST'!L$2)-1)),ROWS($1:160))),"")</f>
        <v/>
      </c>
      <c r="D161" s="259" t="str">
        <f t="array" ref="D161">IFERROR(INDEX('CLIENT LIST'!F$2:F$11,SMALL(IF('CLIENT LIST'!L$2:L$11="Uninsured",ROW('CLIENT LIST'!L$2:L$11)-(ROW('CLIENT LIST'!L$2)-1)),ROWS($1:160))),"")</f>
        <v/>
      </c>
      <c r="E161" s="259" t="str">
        <f t="array" ref="E161">IFERROR(INDEX('CLIENT LIST'!H$2:H$11,SMALL(IF('CLIENT LIST'!L$2:L$11="Uninsured",ROW('CLIENT LIST'!L$2:L$11)-(ROW('CLIENT LIST'!L$2)-1)),ROWS($1:160))),"")</f>
        <v/>
      </c>
      <c r="F161" s="259" t="str">
        <f t="array" ref="F161">IFERROR(INDEX('CLIENT LIST'!L$2:L$11,SMALL(IF('CLIENT LIST'!L$2:L$11="Uninsured",ROW('CLIENT LIST'!L$2:L$11)-(ROW('CLIENT LIST'!L$2)-1)),ROWS($1:160))),"")</f>
        <v/>
      </c>
      <c r="G161" s="264" t="str">
        <f t="array" ref="G161">IFERROR(INDEX('CLIENT LIST'!M$2:M$11,SMALL(IF('CLIENT LIST'!L$2:L$11="Uninsured",ROW('CLIENT LIST'!L$2:L$11)-(ROW('CLIENT LIST'!L$2)-1)),ROWS($1:160))),"")</f>
        <v/>
      </c>
    </row>
    <row r="162" spans="1:7" x14ac:dyDescent="0.15">
      <c r="A162" s="258">
        <v>161</v>
      </c>
      <c r="B162" s="259" t="str">
        <f t="array" ref="B162">IFERROR(INDEX('CLIENT LIST'!E$2:E$11,SMALL(IF('CLIENT LIST'!L$2:L$11="Uninsured",ROW('CLIENT LIST'!L$2:L$11)-(ROW('CLIENT LIST'!L$2)-1)),ROWS($1:161))),"")</f>
        <v/>
      </c>
      <c r="C162" s="259" t="str">
        <f t="array" ref="C162">IFERROR(INDEX('CLIENT LIST'!G$2:G$11,SMALL(IF('CLIENT LIST'!L$2:L$11="Uninsured",ROW('CLIENT LIST'!L$2:L$11)-(ROW('CLIENT LIST'!L$2)-1)),ROWS($1:161))),"")</f>
        <v/>
      </c>
      <c r="D162" s="259" t="str">
        <f t="array" ref="D162">IFERROR(INDEX('CLIENT LIST'!F$2:F$11,SMALL(IF('CLIENT LIST'!L$2:L$11="Uninsured",ROW('CLIENT LIST'!L$2:L$11)-(ROW('CLIENT LIST'!L$2)-1)),ROWS($1:161))),"")</f>
        <v/>
      </c>
      <c r="E162" s="259" t="str">
        <f t="array" ref="E162">IFERROR(INDEX('CLIENT LIST'!H$2:H$11,SMALL(IF('CLIENT LIST'!L$2:L$11="Uninsured",ROW('CLIENT LIST'!L$2:L$11)-(ROW('CLIENT LIST'!L$2)-1)),ROWS($1:161))),"")</f>
        <v/>
      </c>
      <c r="F162" s="259" t="str">
        <f t="array" ref="F162">IFERROR(INDEX('CLIENT LIST'!L$2:L$11,SMALL(IF('CLIENT LIST'!L$2:L$11="Uninsured",ROW('CLIENT LIST'!L$2:L$11)-(ROW('CLIENT LIST'!L$2)-1)),ROWS($1:161))),"")</f>
        <v/>
      </c>
      <c r="G162" s="264" t="str">
        <f t="array" ref="G162">IFERROR(INDEX('CLIENT LIST'!M$2:M$11,SMALL(IF('CLIENT LIST'!L$2:L$11="Uninsured",ROW('CLIENT LIST'!L$2:L$11)-(ROW('CLIENT LIST'!L$2)-1)),ROWS($1:161))),"")</f>
        <v/>
      </c>
    </row>
    <row r="163" spans="1:7" x14ac:dyDescent="0.15">
      <c r="A163" s="258">
        <v>162</v>
      </c>
      <c r="B163" s="259" t="str">
        <f t="array" ref="B163">IFERROR(INDEX('CLIENT LIST'!E$2:E$11,SMALL(IF('CLIENT LIST'!L$2:L$11="Uninsured",ROW('CLIENT LIST'!L$2:L$11)-(ROW('CLIENT LIST'!L$2)-1)),ROWS($1:162))),"")</f>
        <v/>
      </c>
      <c r="C163" s="259" t="str">
        <f t="array" ref="C163">IFERROR(INDEX('CLIENT LIST'!G$2:G$11,SMALL(IF('CLIENT LIST'!L$2:L$11="Uninsured",ROW('CLIENT LIST'!L$2:L$11)-(ROW('CLIENT LIST'!L$2)-1)),ROWS($1:162))),"")</f>
        <v/>
      </c>
      <c r="D163" s="259" t="str">
        <f t="array" ref="D163">IFERROR(INDEX('CLIENT LIST'!F$2:F$11,SMALL(IF('CLIENT LIST'!L$2:L$11="Uninsured",ROW('CLIENT LIST'!L$2:L$11)-(ROW('CLIENT LIST'!L$2)-1)),ROWS($1:162))),"")</f>
        <v/>
      </c>
      <c r="E163" s="259" t="str">
        <f t="array" ref="E163">IFERROR(INDEX('CLIENT LIST'!H$2:H$11,SMALL(IF('CLIENT LIST'!L$2:L$11="Uninsured",ROW('CLIENT LIST'!L$2:L$11)-(ROW('CLIENT LIST'!L$2)-1)),ROWS($1:162))),"")</f>
        <v/>
      </c>
      <c r="F163" s="259" t="str">
        <f t="array" ref="F163">IFERROR(INDEX('CLIENT LIST'!L$2:L$11,SMALL(IF('CLIENT LIST'!L$2:L$11="Uninsured",ROW('CLIENT LIST'!L$2:L$11)-(ROW('CLIENT LIST'!L$2)-1)),ROWS($1:162))),"")</f>
        <v/>
      </c>
      <c r="G163" s="264" t="str">
        <f t="array" ref="G163">IFERROR(INDEX('CLIENT LIST'!M$2:M$11,SMALL(IF('CLIENT LIST'!L$2:L$11="Uninsured",ROW('CLIENT LIST'!L$2:L$11)-(ROW('CLIENT LIST'!L$2)-1)),ROWS($1:162))),"")</f>
        <v/>
      </c>
    </row>
    <row r="164" spans="1:7" x14ac:dyDescent="0.15">
      <c r="A164" s="258">
        <v>163</v>
      </c>
      <c r="B164" s="259" t="str">
        <f t="array" ref="B164">IFERROR(INDEX('CLIENT LIST'!E$2:E$11,SMALL(IF('CLIENT LIST'!L$2:L$11="Uninsured",ROW('CLIENT LIST'!L$2:L$11)-(ROW('CLIENT LIST'!L$2)-1)),ROWS($1:163))),"")</f>
        <v/>
      </c>
      <c r="C164" s="259" t="str">
        <f t="array" ref="C164">IFERROR(INDEX('CLIENT LIST'!G$2:G$11,SMALL(IF('CLIENT LIST'!L$2:L$11="Uninsured",ROW('CLIENT LIST'!L$2:L$11)-(ROW('CLIENT LIST'!L$2)-1)),ROWS($1:163))),"")</f>
        <v/>
      </c>
      <c r="D164" s="259" t="str">
        <f t="array" ref="D164">IFERROR(INDEX('CLIENT LIST'!F$2:F$11,SMALL(IF('CLIENT LIST'!L$2:L$11="Uninsured",ROW('CLIENT LIST'!L$2:L$11)-(ROW('CLIENT LIST'!L$2)-1)),ROWS($1:163))),"")</f>
        <v/>
      </c>
      <c r="E164" s="259" t="str">
        <f t="array" ref="E164">IFERROR(INDEX('CLIENT LIST'!H$2:H$11,SMALL(IF('CLIENT LIST'!L$2:L$11="Uninsured",ROW('CLIENT LIST'!L$2:L$11)-(ROW('CLIENT LIST'!L$2)-1)),ROWS($1:163))),"")</f>
        <v/>
      </c>
      <c r="F164" s="259" t="str">
        <f t="array" ref="F164">IFERROR(INDEX('CLIENT LIST'!L$2:L$11,SMALL(IF('CLIENT LIST'!L$2:L$11="Uninsured",ROW('CLIENT LIST'!L$2:L$11)-(ROW('CLIENT LIST'!L$2)-1)),ROWS($1:163))),"")</f>
        <v/>
      </c>
      <c r="G164" s="264" t="str">
        <f t="array" ref="G164">IFERROR(INDEX('CLIENT LIST'!M$2:M$11,SMALL(IF('CLIENT LIST'!L$2:L$11="Uninsured",ROW('CLIENT LIST'!L$2:L$11)-(ROW('CLIENT LIST'!L$2)-1)),ROWS($1:163))),"")</f>
        <v/>
      </c>
    </row>
    <row r="165" spans="1:7" x14ac:dyDescent="0.15">
      <c r="A165" s="258">
        <v>164</v>
      </c>
      <c r="B165" s="259" t="str">
        <f t="array" ref="B165">IFERROR(INDEX('CLIENT LIST'!E$2:E$11,SMALL(IF('CLIENT LIST'!L$2:L$11="Uninsured",ROW('CLIENT LIST'!L$2:L$11)-(ROW('CLIENT LIST'!L$2)-1)),ROWS($1:164))),"")</f>
        <v/>
      </c>
      <c r="C165" s="259" t="str">
        <f t="array" ref="C165">IFERROR(INDEX('CLIENT LIST'!G$2:G$11,SMALL(IF('CLIENT LIST'!L$2:L$11="Uninsured",ROW('CLIENT LIST'!L$2:L$11)-(ROW('CLIENT LIST'!L$2)-1)),ROWS($1:164))),"")</f>
        <v/>
      </c>
      <c r="D165" s="259" t="str">
        <f t="array" ref="D165">IFERROR(INDEX('CLIENT LIST'!F$2:F$11,SMALL(IF('CLIENT LIST'!L$2:L$11="Uninsured",ROW('CLIENT LIST'!L$2:L$11)-(ROW('CLIENT LIST'!L$2)-1)),ROWS($1:164))),"")</f>
        <v/>
      </c>
      <c r="E165" s="259" t="str">
        <f t="array" ref="E165">IFERROR(INDEX('CLIENT LIST'!H$2:H$11,SMALL(IF('CLIENT LIST'!L$2:L$11="Uninsured",ROW('CLIENT LIST'!L$2:L$11)-(ROW('CLIENT LIST'!L$2)-1)),ROWS($1:164))),"")</f>
        <v/>
      </c>
      <c r="F165" s="259" t="str">
        <f t="array" ref="F165">IFERROR(INDEX('CLIENT LIST'!L$2:L$11,SMALL(IF('CLIENT LIST'!L$2:L$11="Uninsured",ROW('CLIENT LIST'!L$2:L$11)-(ROW('CLIENT LIST'!L$2)-1)),ROWS($1:164))),"")</f>
        <v/>
      </c>
      <c r="G165" s="264" t="str">
        <f t="array" ref="G165">IFERROR(INDEX('CLIENT LIST'!M$2:M$11,SMALL(IF('CLIENT LIST'!L$2:L$11="Uninsured",ROW('CLIENT LIST'!L$2:L$11)-(ROW('CLIENT LIST'!L$2)-1)),ROWS($1:164))),"")</f>
        <v/>
      </c>
    </row>
    <row r="166" spans="1:7" x14ac:dyDescent="0.15">
      <c r="A166" s="258">
        <v>165</v>
      </c>
      <c r="B166" s="259" t="str">
        <f t="array" ref="B166">IFERROR(INDEX('CLIENT LIST'!E$2:E$11,SMALL(IF('CLIENT LIST'!L$2:L$11="Uninsured",ROW('CLIENT LIST'!L$2:L$11)-(ROW('CLIENT LIST'!L$2)-1)),ROWS($1:165))),"")</f>
        <v/>
      </c>
      <c r="C166" s="259" t="str">
        <f t="array" ref="C166">IFERROR(INDEX('CLIENT LIST'!G$2:G$11,SMALL(IF('CLIENT LIST'!L$2:L$11="Uninsured",ROW('CLIENT LIST'!L$2:L$11)-(ROW('CLIENT LIST'!L$2)-1)),ROWS($1:165))),"")</f>
        <v/>
      </c>
      <c r="D166" s="259" t="str">
        <f t="array" ref="D166">IFERROR(INDEX('CLIENT LIST'!F$2:F$11,SMALL(IF('CLIENT LIST'!L$2:L$11="Uninsured",ROW('CLIENT LIST'!L$2:L$11)-(ROW('CLIENT LIST'!L$2)-1)),ROWS($1:165))),"")</f>
        <v/>
      </c>
      <c r="E166" s="259" t="str">
        <f t="array" ref="E166">IFERROR(INDEX('CLIENT LIST'!H$2:H$11,SMALL(IF('CLIENT LIST'!L$2:L$11="Uninsured",ROW('CLIENT LIST'!L$2:L$11)-(ROW('CLIENT LIST'!L$2)-1)),ROWS($1:165))),"")</f>
        <v/>
      </c>
      <c r="F166" s="259" t="str">
        <f t="array" ref="F166">IFERROR(INDEX('CLIENT LIST'!L$2:L$11,SMALL(IF('CLIENT LIST'!L$2:L$11="Uninsured",ROW('CLIENT LIST'!L$2:L$11)-(ROW('CLIENT LIST'!L$2)-1)),ROWS($1:165))),"")</f>
        <v/>
      </c>
      <c r="G166" s="264" t="str">
        <f t="array" ref="G166">IFERROR(INDEX('CLIENT LIST'!M$2:M$11,SMALL(IF('CLIENT LIST'!L$2:L$11="Uninsured",ROW('CLIENT LIST'!L$2:L$11)-(ROW('CLIENT LIST'!L$2)-1)),ROWS($1:165))),"")</f>
        <v/>
      </c>
    </row>
    <row r="167" spans="1:7" x14ac:dyDescent="0.15">
      <c r="A167" s="258">
        <v>166</v>
      </c>
      <c r="B167" s="259" t="str">
        <f t="array" ref="B167">IFERROR(INDEX('CLIENT LIST'!E$2:E$11,SMALL(IF('CLIENT LIST'!L$2:L$11="Uninsured",ROW('CLIENT LIST'!L$2:L$11)-(ROW('CLIENT LIST'!L$2)-1)),ROWS($1:166))),"")</f>
        <v/>
      </c>
      <c r="C167" s="259" t="str">
        <f t="array" ref="C167">IFERROR(INDEX('CLIENT LIST'!G$2:G$11,SMALL(IF('CLIENT LIST'!L$2:L$11="Uninsured",ROW('CLIENT LIST'!L$2:L$11)-(ROW('CLIENT LIST'!L$2)-1)),ROWS($1:166))),"")</f>
        <v/>
      </c>
      <c r="D167" s="259" t="str">
        <f t="array" ref="D167">IFERROR(INDEX('CLIENT LIST'!F$2:F$11,SMALL(IF('CLIENT LIST'!L$2:L$11="Uninsured",ROW('CLIENT LIST'!L$2:L$11)-(ROW('CLIENT LIST'!L$2)-1)),ROWS($1:166))),"")</f>
        <v/>
      </c>
      <c r="E167" s="259" t="str">
        <f t="array" ref="E167">IFERROR(INDEX('CLIENT LIST'!H$2:H$11,SMALL(IF('CLIENT LIST'!L$2:L$11="Uninsured",ROW('CLIENT LIST'!L$2:L$11)-(ROW('CLIENT LIST'!L$2)-1)),ROWS($1:166))),"")</f>
        <v/>
      </c>
      <c r="F167" s="259" t="str">
        <f t="array" ref="F167">IFERROR(INDEX('CLIENT LIST'!L$2:L$11,SMALL(IF('CLIENT LIST'!L$2:L$11="Uninsured",ROW('CLIENT LIST'!L$2:L$11)-(ROW('CLIENT LIST'!L$2)-1)),ROWS($1:166))),"")</f>
        <v/>
      </c>
      <c r="G167" s="264" t="str">
        <f t="array" ref="G167">IFERROR(INDEX('CLIENT LIST'!M$2:M$11,SMALL(IF('CLIENT LIST'!L$2:L$11="Uninsured",ROW('CLIENT LIST'!L$2:L$11)-(ROW('CLIENT LIST'!L$2)-1)),ROWS($1:166))),"")</f>
        <v/>
      </c>
    </row>
    <row r="168" spans="1:7" x14ac:dyDescent="0.15">
      <c r="A168" s="258">
        <v>167</v>
      </c>
      <c r="B168" s="259" t="str">
        <f t="array" ref="B168">IFERROR(INDEX('CLIENT LIST'!E$2:E$11,SMALL(IF('CLIENT LIST'!L$2:L$11="Uninsured",ROW('CLIENT LIST'!L$2:L$11)-(ROW('CLIENT LIST'!L$2)-1)),ROWS($1:167))),"")</f>
        <v/>
      </c>
      <c r="C168" s="259" t="str">
        <f t="array" ref="C168">IFERROR(INDEX('CLIENT LIST'!G$2:G$11,SMALL(IF('CLIENT LIST'!L$2:L$11="Uninsured",ROW('CLIENT LIST'!L$2:L$11)-(ROW('CLIENT LIST'!L$2)-1)),ROWS($1:167))),"")</f>
        <v/>
      </c>
      <c r="D168" s="259" t="str">
        <f t="array" ref="D168">IFERROR(INDEX('CLIENT LIST'!F$2:F$11,SMALL(IF('CLIENT LIST'!L$2:L$11="Uninsured",ROW('CLIENT LIST'!L$2:L$11)-(ROW('CLIENT LIST'!L$2)-1)),ROWS($1:167))),"")</f>
        <v/>
      </c>
      <c r="E168" s="259" t="str">
        <f t="array" ref="E168">IFERROR(INDEX('CLIENT LIST'!H$2:H$11,SMALL(IF('CLIENT LIST'!L$2:L$11="Uninsured",ROW('CLIENT LIST'!L$2:L$11)-(ROW('CLIENT LIST'!L$2)-1)),ROWS($1:167))),"")</f>
        <v/>
      </c>
      <c r="F168" s="259" t="str">
        <f t="array" ref="F168">IFERROR(INDEX('CLIENT LIST'!L$2:L$11,SMALL(IF('CLIENT LIST'!L$2:L$11="Uninsured",ROW('CLIENT LIST'!L$2:L$11)-(ROW('CLIENT LIST'!L$2)-1)),ROWS($1:167))),"")</f>
        <v/>
      </c>
      <c r="G168" s="264" t="str">
        <f t="array" ref="G168">IFERROR(INDEX('CLIENT LIST'!M$2:M$11,SMALL(IF('CLIENT LIST'!L$2:L$11="Uninsured",ROW('CLIENT LIST'!L$2:L$11)-(ROW('CLIENT LIST'!L$2)-1)),ROWS($1:167))),"")</f>
        <v/>
      </c>
    </row>
    <row r="169" spans="1:7" x14ac:dyDescent="0.15">
      <c r="A169" s="258">
        <v>168</v>
      </c>
      <c r="B169" s="259" t="str">
        <f t="array" ref="B169">IFERROR(INDEX('CLIENT LIST'!E$2:E$11,SMALL(IF('CLIENT LIST'!L$2:L$11="Uninsured",ROW('CLIENT LIST'!L$2:L$11)-(ROW('CLIENT LIST'!L$2)-1)),ROWS($1:168))),"")</f>
        <v/>
      </c>
      <c r="C169" s="259" t="str">
        <f t="array" ref="C169">IFERROR(INDEX('CLIENT LIST'!G$2:G$11,SMALL(IF('CLIENT LIST'!L$2:L$11="Uninsured",ROW('CLIENT LIST'!L$2:L$11)-(ROW('CLIENT LIST'!L$2)-1)),ROWS($1:168))),"")</f>
        <v/>
      </c>
      <c r="D169" s="259" t="str">
        <f t="array" ref="D169">IFERROR(INDEX('CLIENT LIST'!F$2:F$11,SMALL(IF('CLIENT LIST'!L$2:L$11="Uninsured",ROW('CLIENT LIST'!L$2:L$11)-(ROW('CLIENT LIST'!L$2)-1)),ROWS($1:168))),"")</f>
        <v/>
      </c>
      <c r="E169" s="259" t="str">
        <f t="array" ref="E169">IFERROR(INDEX('CLIENT LIST'!H$2:H$11,SMALL(IF('CLIENT LIST'!L$2:L$11="Uninsured",ROW('CLIENT LIST'!L$2:L$11)-(ROW('CLIENT LIST'!L$2)-1)),ROWS($1:168))),"")</f>
        <v/>
      </c>
      <c r="F169" s="259" t="str">
        <f t="array" ref="F169">IFERROR(INDEX('CLIENT LIST'!L$2:L$11,SMALL(IF('CLIENT LIST'!L$2:L$11="Uninsured",ROW('CLIENT LIST'!L$2:L$11)-(ROW('CLIENT LIST'!L$2)-1)),ROWS($1:168))),"")</f>
        <v/>
      </c>
      <c r="G169" s="264" t="str">
        <f t="array" ref="G169">IFERROR(INDEX('CLIENT LIST'!M$2:M$11,SMALL(IF('CLIENT LIST'!L$2:L$11="Uninsured",ROW('CLIENT LIST'!L$2:L$11)-(ROW('CLIENT LIST'!L$2)-1)),ROWS($1:168))),"")</f>
        <v/>
      </c>
    </row>
    <row r="170" spans="1:7" x14ac:dyDescent="0.15">
      <c r="A170" s="258">
        <v>169</v>
      </c>
      <c r="B170" s="259" t="str">
        <f t="array" ref="B170">IFERROR(INDEX('CLIENT LIST'!E$2:E$11,SMALL(IF('CLIENT LIST'!L$2:L$11="Uninsured",ROW('CLIENT LIST'!L$2:L$11)-(ROW('CLIENT LIST'!L$2)-1)),ROWS($1:169))),"")</f>
        <v/>
      </c>
      <c r="C170" s="259" t="str">
        <f t="array" ref="C170">IFERROR(INDEX('CLIENT LIST'!G$2:G$11,SMALL(IF('CLIENT LIST'!L$2:L$11="Uninsured",ROW('CLIENT LIST'!L$2:L$11)-(ROW('CLIENT LIST'!L$2)-1)),ROWS($1:169))),"")</f>
        <v/>
      </c>
      <c r="D170" s="259" t="str">
        <f t="array" ref="D170">IFERROR(INDEX('CLIENT LIST'!F$2:F$11,SMALL(IF('CLIENT LIST'!L$2:L$11="Uninsured",ROW('CLIENT LIST'!L$2:L$11)-(ROW('CLIENT LIST'!L$2)-1)),ROWS($1:169))),"")</f>
        <v/>
      </c>
      <c r="E170" s="259" t="str">
        <f t="array" ref="E170">IFERROR(INDEX('CLIENT LIST'!H$2:H$11,SMALL(IF('CLIENT LIST'!L$2:L$11="Uninsured",ROW('CLIENT LIST'!L$2:L$11)-(ROW('CLIENT LIST'!L$2)-1)),ROWS($1:169))),"")</f>
        <v/>
      </c>
      <c r="F170" s="259" t="str">
        <f t="array" ref="F170">IFERROR(INDEX('CLIENT LIST'!L$2:L$11,SMALL(IF('CLIENT LIST'!L$2:L$11="Uninsured",ROW('CLIENT LIST'!L$2:L$11)-(ROW('CLIENT LIST'!L$2)-1)),ROWS($1:169))),"")</f>
        <v/>
      </c>
      <c r="G170" s="264" t="str">
        <f t="array" ref="G170">IFERROR(INDEX('CLIENT LIST'!M$2:M$11,SMALL(IF('CLIENT LIST'!L$2:L$11="Uninsured",ROW('CLIENT LIST'!L$2:L$11)-(ROW('CLIENT LIST'!L$2)-1)),ROWS($1:169))),"")</f>
        <v/>
      </c>
    </row>
    <row r="171" spans="1:7" x14ac:dyDescent="0.15">
      <c r="A171" s="258">
        <v>170</v>
      </c>
      <c r="B171" s="259" t="str">
        <f t="array" ref="B171">IFERROR(INDEX('CLIENT LIST'!E$2:E$11,SMALL(IF('CLIENT LIST'!L$2:L$11="Uninsured",ROW('CLIENT LIST'!L$2:L$11)-(ROW('CLIENT LIST'!L$2)-1)),ROWS($1:170))),"")</f>
        <v/>
      </c>
      <c r="C171" s="259" t="str">
        <f t="array" ref="C171">IFERROR(INDEX('CLIENT LIST'!G$2:G$11,SMALL(IF('CLIENT LIST'!L$2:L$11="Uninsured",ROW('CLIENT LIST'!L$2:L$11)-(ROW('CLIENT LIST'!L$2)-1)),ROWS($1:170))),"")</f>
        <v/>
      </c>
      <c r="D171" s="259" t="str">
        <f t="array" ref="D171">IFERROR(INDEX('CLIENT LIST'!F$2:F$11,SMALL(IF('CLIENT LIST'!L$2:L$11="Uninsured",ROW('CLIENT LIST'!L$2:L$11)-(ROW('CLIENT LIST'!L$2)-1)),ROWS($1:170))),"")</f>
        <v/>
      </c>
      <c r="E171" s="259" t="str">
        <f t="array" ref="E171">IFERROR(INDEX('CLIENT LIST'!H$2:H$11,SMALL(IF('CLIENT LIST'!L$2:L$11="Uninsured",ROW('CLIENT LIST'!L$2:L$11)-(ROW('CLIENT LIST'!L$2)-1)),ROWS($1:170))),"")</f>
        <v/>
      </c>
      <c r="F171" s="259" t="str">
        <f t="array" ref="F171">IFERROR(INDEX('CLIENT LIST'!L$2:L$11,SMALL(IF('CLIENT LIST'!L$2:L$11="Uninsured",ROW('CLIENT LIST'!L$2:L$11)-(ROW('CLIENT LIST'!L$2)-1)),ROWS($1:170))),"")</f>
        <v/>
      </c>
      <c r="G171" s="264" t="str">
        <f t="array" ref="G171">IFERROR(INDEX('CLIENT LIST'!M$2:M$11,SMALL(IF('CLIENT LIST'!L$2:L$11="Uninsured",ROW('CLIENT LIST'!L$2:L$11)-(ROW('CLIENT LIST'!L$2)-1)),ROWS($1:170))),"")</f>
        <v/>
      </c>
    </row>
    <row r="172" spans="1:7" x14ac:dyDescent="0.15">
      <c r="A172" s="258">
        <v>171</v>
      </c>
      <c r="B172" s="259" t="str">
        <f t="array" ref="B172">IFERROR(INDEX('CLIENT LIST'!E$2:E$11,SMALL(IF('CLIENT LIST'!L$2:L$11="Uninsured",ROW('CLIENT LIST'!L$2:L$11)-(ROW('CLIENT LIST'!L$2)-1)),ROWS($1:171))),"")</f>
        <v/>
      </c>
      <c r="C172" s="259" t="str">
        <f t="array" ref="C172">IFERROR(INDEX('CLIENT LIST'!G$2:G$11,SMALL(IF('CLIENT LIST'!L$2:L$11="Uninsured",ROW('CLIENT LIST'!L$2:L$11)-(ROW('CLIENT LIST'!L$2)-1)),ROWS($1:171))),"")</f>
        <v/>
      </c>
      <c r="D172" s="259" t="str">
        <f t="array" ref="D172">IFERROR(INDEX('CLIENT LIST'!F$2:F$11,SMALL(IF('CLIENT LIST'!L$2:L$11="Uninsured",ROW('CLIENT LIST'!L$2:L$11)-(ROW('CLIENT LIST'!L$2)-1)),ROWS($1:171))),"")</f>
        <v/>
      </c>
      <c r="E172" s="259" t="str">
        <f t="array" ref="E172">IFERROR(INDEX('CLIENT LIST'!H$2:H$11,SMALL(IF('CLIENT LIST'!L$2:L$11="Uninsured",ROW('CLIENT LIST'!L$2:L$11)-(ROW('CLIENT LIST'!L$2)-1)),ROWS($1:171))),"")</f>
        <v/>
      </c>
      <c r="F172" s="259" t="str">
        <f t="array" ref="F172">IFERROR(INDEX('CLIENT LIST'!L$2:L$11,SMALL(IF('CLIENT LIST'!L$2:L$11="Uninsured",ROW('CLIENT LIST'!L$2:L$11)-(ROW('CLIENT LIST'!L$2)-1)),ROWS($1:171))),"")</f>
        <v/>
      </c>
      <c r="G172" s="264" t="str">
        <f t="array" ref="G172">IFERROR(INDEX('CLIENT LIST'!M$2:M$11,SMALL(IF('CLIENT LIST'!L$2:L$11="Uninsured",ROW('CLIENT LIST'!L$2:L$11)-(ROW('CLIENT LIST'!L$2)-1)),ROWS($1:171))),"")</f>
        <v/>
      </c>
    </row>
    <row r="173" spans="1:7" x14ac:dyDescent="0.15">
      <c r="A173" s="258">
        <v>172</v>
      </c>
      <c r="B173" s="259" t="str">
        <f t="array" ref="B173">IFERROR(INDEX('CLIENT LIST'!E$2:E$11,SMALL(IF('CLIENT LIST'!L$2:L$11="Uninsured",ROW('CLIENT LIST'!L$2:L$11)-(ROW('CLIENT LIST'!L$2)-1)),ROWS($1:172))),"")</f>
        <v/>
      </c>
      <c r="C173" s="259" t="str">
        <f t="array" ref="C173">IFERROR(INDEX('CLIENT LIST'!G$2:G$11,SMALL(IF('CLIENT LIST'!L$2:L$11="Uninsured",ROW('CLIENT LIST'!L$2:L$11)-(ROW('CLIENT LIST'!L$2)-1)),ROWS($1:172))),"")</f>
        <v/>
      </c>
      <c r="D173" s="259" t="str">
        <f t="array" ref="D173">IFERROR(INDEX('CLIENT LIST'!F$2:F$11,SMALL(IF('CLIENT LIST'!L$2:L$11="Uninsured",ROW('CLIENT LIST'!L$2:L$11)-(ROW('CLIENT LIST'!L$2)-1)),ROWS($1:172))),"")</f>
        <v/>
      </c>
      <c r="E173" s="259" t="str">
        <f t="array" ref="E173">IFERROR(INDEX('CLIENT LIST'!H$2:H$11,SMALL(IF('CLIENT LIST'!L$2:L$11="Uninsured",ROW('CLIENT LIST'!L$2:L$11)-(ROW('CLIENT LIST'!L$2)-1)),ROWS($1:172))),"")</f>
        <v/>
      </c>
      <c r="F173" s="259" t="str">
        <f t="array" ref="F173">IFERROR(INDEX('CLIENT LIST'!L$2:L$11,SMALL(IF('CLIENT LIST'!L$2:L$11="Uninsured",ROW('CLIENT LIST'!L$2:L$11)-(ROW('CLIENT LIST'!L$2)-1)),ROWS($1:172))),"")</f>
        <v/>
      </c>
      <c r="G173" s="264" t="str">
        <f t="array" ref="G173">IFERROR(INDEX('CLIENT LIST'!M$2:M$11,SMALL(IF('CLIENT LIST'!L$2:L$11="Uninsured",ROW('CLIENT LIST'!L$2:L$11)-(ROW('CLIENT LIST'!L$2)-1)),ROWS($1:172))),"")</f>
        <v/>
      </c>
    </row>
    <row r="174" spans="1:7" x14ac:dyDescent="0.15">
      <c r="A174" s="258">
        <v>173</v>
      </c>
      <c r="B174" s="259" t="str">
        <f t="array" ref="B174">IFERROR(INDEX('CLIENT LIST'!E$2:E$11,SMALL(IF('CLIENT LIST'!L$2:L$11="Uninsured",ROW('CLIENT LIST'!L$2:L$11)-(ROW('CLIENT LIST'!L$2)-1)),ROWS($1:173))),"")</f>
        <v/>
      </c>
      <c r="C174" s="259" t="str">
        <f t="array" ref="C174">IFERROR(INDEX('CLIENT LIST'!G$2:G$11,SMALL(IF('CLIENT LIST'!L$2:L$11="Uninsured",ROW('CLIENT LIST'!L$2:L$11)-(ROW('CLIENT LIST'!L$2)-1)),ROWS($1:173))),"")</f>
        <v/>
      </c>
      <c r="D174" s="259" t="str">
        <f t="array" ref="D174">IFERROR(INDEX('CLIENT LIST'!F$2:F$11,SMALL(IF('CLIENT LIST'!L$2:L$11="Uninsured",ROW('CLIENT LIST'!L$2:L$11)-(ROW('CLIENT LIST'!L$2)-1)),ROWS($1:173))),"")</f>
        <v/>
      </c>
      <c r="E174" s="259" t="str">
        <f t="array" ref="E174">IFERROR(INDEX('CLIENT LIST'!H$2:H$11,SMALL(IF('CLIENT LIST'!L$2:L$11="Uninsured",ROW('CLIENT LIST'!L$2:L$11)-(ROW('CLIENT LIST'!L$2)-1)),ROWS($1:173))),"")</f>
        <v/>
      </c>
      <c r="F174" s="259" t="str">
        <f t="array" ref="F174">IFERROR(INDEX('CLIENT LIST'!L$2:L$11,SMALL(IF('CLIENT LIST'!L$2:L$11="Uninsured",ROW('CLIENT LIST'!L$2:L$11)-(ROW('CLIENT LIST'!L$2)-1)),ROWS($1:173))),"")</f>
        <v/>
      </c>
      <c r="G174" s="264" t="str">
        <f t="array" ref="G174">IFERROR(INDEX('CLIENT LIST'!M$2:M$11,SMALL(IF('CLIENT LIST'!L$2:L$11="Uninsured",ROW('CLIENT LIST'!L$2:L$11)-(ROW('CLIENT LIST'!L$2)-1)),ROWS($1:173))),"")</f>
        <v/>
      </c>
    </row>
    <row r="175" spans="1:7" x14ac:dyDescent="0.15">
      <c r="A175" s="258">
        <v>174</v>
      </c>
      <c r="B175" s="259" t="str">
        <f t="array" ref="B175">IFERROR(INDEX('CLIENT LIST'!E$2:E$11,SMALL(IF('CLIENT LIST'!L$2:L$11="Uninsured",ROW('CLIENT LIST'!L$2:L$11)-(ROW('CLIENT LIST'!L$2)-1)),ROWS($1:174))),"")</f>
        <v/>
      </c>
      <c r="C175" s="259" t="str">
        <f t="array" ref="C175">IFERROR(INDEX('CLIENT LIST'!G$2:G$11,SMALL(IF('CLIENT LIST'!L$2:L$11="Uninsured",ROW('CLIENT LIST'!L$2:L$11)-(ROW('CLIENT LIST'!L$2)-1)),ROWS($1:174))),"")</f>
        <v/>
      </c>
      <c r="D175" s="259" t="str">
        <f t="array" ref="D175">IFERROR(INDEX('CLIENT LIST'!F$2:F$11,SMALL(IF('CLIENT LIST'!L$2:L$11="Uninsured",ROW('CLIENT LIST'!L$2:L$11)-(ROW('CLIENT LIST'!L$2)-1)),ROWS($1:174))),"")</f>
        <v/>
      </c>
      <c r="E175" s="259" t="str">
        <f t="array" ref="E175">IFERROR(INDEX('CLIENT LIST'!H$2:H$11,SMALL(IF('CLIENT LIST'!L$2:L$11="Uninsured",ROW('CLIENT LIST'!L$2:L$11)-(ROW('CLIENT LIST'!L$2)-1)),ROWS($1:174))),"")</f>
        <v/>
      </c>
      <c r="F175" s="259" t="str">
        <f t="array" ref="F175">IFERROR(INDEX('CLIENT LIST'!L$2:L$11,SMALL(IF('CLIENT LIST'!L$2:L$11="Uninsured",ROW('CLIENT LIST'!L$2:L$11)-(ROW('CLIENT LIST'!L$2)-1)),ROWS($1:174))),"")</f>
        <v/>
      </c>
      <c r="G175" s="264" t="str">
        <f t="array" ref="G175">IFERROR(INDEX('CLIENT LIST'!M$2:M$11,SMALL(IF('CLIENT LIST'!L$2:L$11="Uninsured",ROW('CLIENT LIST'!L$2:L$11)-(ROW('CLIENT LIST'!L$2)-1)),ROWS($1:174))),"")</f>
        <v/>
      </c>
    </row>
    <row r="176" spans="1:7" x14ac:dyDescent="0.15">
      <c r="A176" s="258">
        <v>175</v>
      </c>
      <c r="B176" s="259" t="str">
        <f t="array" ref="B176">IFERROR(INDEX('CLIENT LIST'!E$2:E$11,SMALL(IF('CLIENT LIST'!L$2:L$11="Uninsured",ROW('CLIENT LIST'!L$2:L$11)-(ROW('CLIENT LIST'!L$2)-1)),ROWS($1:175))),"")</f>
        <v/>
      </c>
      <c r="C176" s="259" t="str">
        <f t="array" ref="C176">IFERROR(INDEX('CLIENT LIST'!G$2:G$11,SMALL(IF('CLIENT LIST'!L$2:L$11="Uninsured",ROW('CLIENT LIST'!L$2:L$11)-(ROW('CLIENT LIST'!L$2)-1)),ROWS($1:175))),"")</f>
        <v/>
      </c>
      <c r="D176" s="259" t="str">
        <f t="array" ref="D176">IFERROR(INDEX('CLIENT LIST'!F$2:F$11,SMALL(IF('CLIENT LIST'!L$2:L$11="Uninsured",ROW('CLIENT LIST'!L$2:L$11)-(ROW('CLIENT LIST'!L$2)-1)),ROWS($1:175))),"")</f>
        <v/>
      </c>
      <c r="E176" s="259" t="str">
        <f t="array" ref="E176">IFERROR(INDEX('CLIENT LIST'!H$2:H$11,SMALL(IF('CLIENT LIST'!L$2:L$11="Uninsured",ROW('CLIENT LIST'!L$2:L$11)-(ROW('CLIENT LIST'!L$2)-1)),ROWS($1:175))),"")</f>
        <v/>
      </c>
      <c r="F176" s="259" t="str">
        <f t="array" ref="F176">IFERROR(INDEX('CLIENT LIST'!L$2:L$11,SMALL(IF('CLIENT LIST'!L$2:L$11="Uninsured",ROW('CLIENT LIST'!L$2:L$11)-(ROW('CLIENT LIST'!L$2)-1)),ROWS($1:175))),"")</f>
        <v/>
      </c>
      <c r="G176" s="264" t="str">
        <f t="array" ref="G176">IFERROR(INDEX('CLIENT LIST'!M$2:M$11,SMALL(IF('CLIENT LIST'!L$2:L$11="Uninsured",ROW('CLIENT LIST'!L$2:L$11)-(ROW('CLIENT LIST'!L$2)-1)),ROWS($1:175))),"")</f>
        <v/>
      </c>
    </row>
    <row r="177" spans="1:7" x14ac:dyDescent="0.15">
      <c r="A177" s="258">
        <v>176</v>
      </c>
      <c r="B177" s="259" t="str">
        <f t="array" ref="B177">IFERROR(INDEX('CLIENT LIST'!E$2:E$11,SMALL(IF('CLIENT LIST'!L$2:L$11="Uninsured",ROW('CLIENT LIST'!L$2:L$11)-(ROW('CLIENT LIST'!L$2)-1)),ROWS($1:176))),"")</f>
        <v/>
      </c>
      <c r="C177" s="259" t="str">
        <f t="array" ref="C177">IFERROR(INDEX('CLIENT LIST'!G$2:G$11,SMALL(IF('CLIENT LIST'!L$2:L$11="Uninsured",ROW('CLIENT LIST'!L$2:L$11)-(ROW('CLIENT LIST'!L$2)-1)),ROWS($1:176))),"")</f>
        <v/>
      </c>
      <c r="D177" s="259" t="str">
        <f t="array" ref="D177">IFERROR(INDEX('CLIENT LIST'!F$2:F$11,SMALL(IF('CLIENT LIST'!L$2:L$11="Uninsured",ROW('CLIENT LIST'!L$2:L$11)-(ROW('CLIENT LIST'!L$2)-1)),ROWS($1:176))),"")</f>
        <v/>
      </c>
      <c r="E177" s="259" t="str">
        <f t="array" ref="E177">IFERROR(INDEX('CLIENT LIST'!H$2:H$11,SMALL(IF('CLIENT LIST'!L$2:L$11="Uninsured",ROW('CLIENT LIST'!L$2:L$11)-(ROW('CLIENT LIST'!L$2)-1)),ROWS($1:176))),"")</f>
        <v/>
      </c>
      <c r="F177" s="259" t="str">
        <f t="array" ref="F177">IFERROR(INDEX('CLIENT LIST'!L$2:L$11,SMALL(IF('CLIENT LIST'!L$2:L$11="Uninsured",ROW('CLIENT LIST'!L$2:L$11)-(ROW('CLIENT LIST'!L$2)-1)),ROWS($1:176))),"")</f>
        <v/>
      </c>
      <c r="G177" s="264" t="str">
        <f t="array" ref="G177">IFERROR(INDEX('CLIENT LIST'!M$2:M$11,SMALL(IF('CLIENT LIST'!L$2:L$11="Uninsured",ROW('CLIENT LIST'!L$2:L$11)-(ROW('CLIENT LIST'!L$2)-1)),ROWS($1:176))),"")</f>
        <v/>
      </c>
    </row>
    <row r="178" spans="1:7" x14ac:dyDescent="0.15">
      <c r="A178" s="258">
        <v>177</v>
      </c>
      <c r="B178" s="259" t="str">
        <f t="array" ref="B178">IFERROR(INDEX('CLIENT LIST'!E$2:E$11,SMALL(IF('CLIENT LIST'!L$2:L$11="Uninsured",ROW('CLIENT LIST'!L$2:L$11)-(ROW('CLIENT LIST'!L$2)-1)),ROWS($1:177))),"")</f>
        <v/>
      </c>
      <c r="C178" s="259" t="str">
        <f t="array" ref="C178">IFERROR(INDEX('CLIENT LIST'!G$2:G$11,SMALL(IF('CLIENT LIST'!L$2:L$11="Uninsured",ROW('CLIENT LIST'!L$2:L$11)-(ROW('CLIENT LIST'!L$2)-1)),ROWS($1:177))),"")</f>
        <v/>
      </c>
      <c r="D178" s="259" t="str">
        <f t="array" ref="D178">IFERROR(INDEX('CLIENT LIST'!F$2:F$11,SMALL(IF('CLIENT LIST'!L$2:L$11="Uninsured",ROW('CLIENT LIST'!L$2:L$11)-(ROW('CLIENT LIST'!L$2)-1)),ROWS($1:177))),"")</f>
        <v/>
      </c>
      <c r="E178" s="259" t="str">
        <f t="array" ref="E178">IFERROR(INDEX('CLIENT LIST'!H$2:H$11,SMALL(IF('CLIENT LIST'!L$2:L$11="Uninsured",ROW('CLIENT LIST'!L$2:L$11)-(ROW('CLIENT LIST'!L$2)-1)),ROWS($1:177))),"")</f>
        <v/>
      </c>
      <c r="F178" s="259" t="str">
        <f t="array" ref="F178">IFERROR(INDEX('CLIENT LIST'!L$2:L$11,SMALL(IF('CLIENT LIST'!L$2:L$11="Uninsured",ROW('CLIENT LIST'!L$2:L$11)-(ROW('CLIENT LIST'!L$2)-1)),ROWS($1:177))),"")</f>
        <v/>
      </c>
      <c r="G178" s="264" t="str">
        <f t="array" ref="G178">IFERROR(INDEX('CLIENT LIST'!M$2:M$11,SMALL(IF('CLIENT LIST'!L$2:L$11="Uninsured",ROW('CLIENT LIST'!L$2:L$11)-(ROW('CLIENT LIST'!L$2)-1)),ROWS($1:177))),"")</f>
        <v/>
      </c>
    </row>
    <row r="179" spans="1:7" x14ac:dyDescent="0.15">
      <c r="A179" s="258">
        <v>178</v>
      </c>
      <c r="B179" s="259" t="str">
        <f t="array" ref="B179">IFERROR(INDEX('CLIENT LIST'!E$2:E$11,SMALL(IF('CLIENT LIST'!L$2:L$11="Uninsured",ROW('CLIENT LIST'!L$2:L$11)-(ROW('CLIENT LIST'!L$2)-1)),ROWS($1:178))),"")</f>
        <v/>
      </c>
      <c r="C179" s="259" t="str">
        <f t="array" ref="C179">IFERROR(INDEX('CLIENT LIST'!G$2:G$11,SMALL(IF('CLIENT LIST'!L$2:L$11="Uninsured",ROW('CLIENT LIST'!L$2:L$11)-(ROW('CLIENT LIST'!L$2)-1)),ROWS($1:178))),"")</f>
        <v/>
      </c>
      <c r="D179" s="259" t="str">
        <f t="array" ref="D179">IFERROR(INDEX('CLIENT LIST'!F$2:F$11,SMALL(IF('CLIENT LIST'!L$2:L$11="Uninsured",ROW('CLIENT LIST'!L$2:L$11)-(ROW('CLIENT LIST'!L$2)-1)),ROWS($1:178))),"")</f>
        <v/>
      </c>
      <c r="E179" s="259" t="str">
        <f t="array" ref="E179">IFERROR(INDEX('CLIENT LIST'!H$2:H$11,SMALL(IF('CLIENT LIST'!L$2:L$11="Uninsured",ROW('CLIENT LIST'!L$2:L$11)-(ROW('CLIENT LIST'!L$2)-1)),ROWS($1:178))),"")</f>
        <v/>
      </c>
      <c r="F179" s="259" t="str">
        <f t="array" ref="F179">IFERROR(INDEX('CLIENT LIST'!L$2:L$11,SMALL(IF('CLIENT LIST'!L$2:L$11="Uninsured",ROW('CLIENT LIST'!L$2:L$11)-(ROW('CLIENT LIST'!L$2)-1)),ROWS($1:178))),"")</f>
        <v/>
      </c>
      <c r="G179" s="264" t="str">
        <f t="array" ref="G179">IFERROR(INDEX('CLIENT LIST'!M$2:M$11,SMALL(IF('CLIENT LIST'!L$2:L$11="Uninsured",ROW('CLIENT LIST'!L$2:L$11)-(ROW('CLIENT LIST'!L$2)-1)),ROWS($1:178))),"")</f>
        <v/>
      </c>
    </row>
    <row r="180" spans="1:7" x14ac:dyDescent="0.15">
      <c r="A180" s="258">
        <v>179</v>
      </c>
      <c r="B180" s="259" t="str">
        <f t="array" ref="B180">IFERROR(INDEX('CLIENT LIST'!E$2:E$11,SMALL(IF('CLIENT LIST'!L$2:L$11="Uninsured",ROW('CLIENT LIST'!L$2:L$11)-(ROW('CLIENT LIST'!L$2)-1)),ROWS($1:179))),"")</f>
        <v/>
      </c>
      <c r="C180" s="259" t="str">
        <f t="array" ref="C180">IFERROR(INDEX('CLIENT LIST'!G$2:G$11,SMALL(IF('CLIENT LIST'!L$2:L$11="Uninsured",ROW('CLIENT LIST'!L$2:L$11)-(ROW('CLIENT LIST'!L$2)-1)),ROWS($1:179))),"")</f>
        <v/>
      </c>
      <c r="D180" s="259" t="str">
        <f t="array" ref="D180">IFERROR(INDEX('CLIENT LIST'!F$2:F$11,SMALL(IF('CLIENT LIST'!L$2:L$11="Uninsured",ROW('CLIENT LIST'!L$2:L$11)-(ROW('CLIENT LIST'!L$2)-1)),ROWS($1:179))),"")</f>
        <v/>
      </c>
      <c r="E180" s="259" t="str">
        <f t="array" ref="E180">IFERROR(INDEX('CLIENT LIST'!H$2:H$11,SMALL(IF('CLIENT LIST'!L$2:L$11="Uninsured",ROW('CLIENT LIST'!L$2:L$11)-(ROW('CLIENT LIST'!L$2)-1)),ROWS($1:179))),"")</f>
        <v/>
      </c>
      <c r="F180" s="259" t="str">
        <f t="array" ref="F180">IFERROR(INDEX('CLIENT LIST'!L$2:L$11,SMALL(IF('CLIENT LIST'!L$2:L$11="Uninsured",ROW('CLIENT LIST'!L$2:L$11)-(ROW('CLIENT LIST'!L$2)-1)),ROWS($1:179))),"")</f>
        <v/>
      </c>
      <c r="G180" s="264" t="str">
        <f t="array" ref="G180">IFERROR(INDEX('CLIENT LIST'!M$2:M$11,SMALL(IF('CLIENT LIST'!L$2:L$11="Uninsured",ROW('CLIENT LIST'!L$2:L$11)-(ROW('CLIENT LIST'!L$2)-1)),ROWS($1:179))),"")</f>
        <v/>
      </c>
    </row>
    <row r="181" spans="1:7" x14ac:dyDescent="0.15">
      <c r="A181" s="258">
        <v>180</v>
      </c>
      <c r="B181" s="259" t="str">
        <f t="array" ref="B181">IFERROR(INDEX('CLIENT LIST'!E$2:E$11,SMALL(IF('CLIENT LIST'!L$2:L$11="Uninsured",ROW('CLIENT LIST'!L$2:L$11)-(ROW('CLIENT LIST'!L$2)-1)),ROWS($1:180))),"")</f>
        <v/>
      </c>
      <c r="C181" s="259" t="str">
        <f t="array" ref="C181">IFERROR(INDEX('CLIENT LIST'!G$2:G$11,SMALL(IF('CLIENT LIST'!L$2:L$11="Uninsured",ROW('CLIENT LIST'!L$2:L$11)-(ROW('CLIENT LIST'!L$2)-1)),ROWS($1:180))),"")</f>
        <v/>
      </c>
      <c r="D181" s="259" t="str">
        <f t="array" ref="D181">IFERROR(INDEX('CLIENT LIST'!F$2:F$11,SMALL(IF('CLIENT LIST'!L$2:L$11="Uninsured",ROW('CLIENT LIST'!L$2:L$11)-(ROW('CLIENT LIST'!L$2)-1)),ROWS($1:180))),"")</f>
        <v/>
      </c>
      <c r="E181" s="259" t="str">
        <f t="array" ref="E181">IFERROR(INDEX('CLIENT LIST'!H$2:H$11,SMALL(IF('CLIENT LIST'!L$2:L$11="Uninsured",ROW('CLIENT LIST'!L$2:L$11)-(ROW('CLIENT LIST'!L$2)-1)),ROWS($1:180))),"")</f>
        <v/>
      </c>
      <c r="F181" s="259" t="str">
        <f t="array" ref="F181">IFERROR(INDEX('CLIENT LIST'!L$2:L$11,SMALL(IF('CLIENT LIST'!L$2:L$11="Uninsured",ROW('CLIENT LIST'!L$2:L$11)-(ROW('CLIENT LIST'!L$2)-1)),ROWS($1:180))),"")</f>
        <v/>
      </c>
      <c r="G181" s="264" t="str">
        <f t="array" ref="G181">IFERROR(INDEX('CLIENT LIST'!M$2:M$11,SMALL(IF('CLIENT LIST'!L$2:L$11="Uninsured",ROW('CLIENT LIST'!L$2:L$11)-(ROW('CLIENT LIST'!L$2)-1)),ROWS($1:180))),"")</f>
        <v/>
      </c>
    </row>
    <row r="182" spans="1:7" x14ac:dyDescent="0.15">
      <c r="A182" s="258">
        <v>181</v>
      </c>
      <c r="B182" s="259" t="str">
        <f t="array" ref="B182">IFERROR(INDEX('CLIENT LIST'!E$2:E$11,SMALL(IF('CLIENT LIST'!L$2:L$11="Uninsured",ROW('CLIENT LIST'!L$2:L$11)-(ROW('CLIENT LIST'!L$2)-1)),ROWS($1:181))),"")</f>
        <v/>
      </c>
      <c r="C182" s="259" t="str">
        <f t="array" ref="C182">IFERROR(INDEX('CLIENT LIST'!G$2:G$11,SMALL(IF('CLIENT LIST'!L$2:L$11="Uninsured",ROW('CLIENT LIST'!L$2:L$11)-(ROW('CLIENT LIST'!L$2)-1)),ROWS($1:181))),"")</f>
        <v/>
      </c>
      <c r="D182" s="259" t="str">
        <f t="array" ref="D182">IFERROR(INDEX('CLIENT LIST'!F$2:F$11,SMALL(IF('CLIENT LIST'!L$2:L$11="Uninsured",ROW('CLIENT LIST'!L$2:L$11)-(ROW('CLIENT LIST'!L$2)-1)),ROWS($1:181))),"")</f>
        <v/>
      </c>
      <c r="E182" s="259" t="str">
        <f t="array" ref="E182">IFERROR(INDEX('CLIENT LIST'!H$2:H$11,SMALL(IF('CLIENT LIST'!L$2:L$11="Uninsured",ROW('CLIENT LIST'!L$2:L$11)-(ROW('CLIENT LIST'!L$2)-1)),ROWS($1:181))),"")</f>
        <v/>
      </c>
      <c r="F182" s="259" t="str">
        <f t="array" ref="F182">IFERROR(INDEX('CLIENT LIST'!L$2:L$11,SMALL(IF('CLIENT LIST'!L$2:L$11="Uninsured",ROW('CLIENT LIST'!L$2:L$11)-(ROW('CLIENT LIST'!L$2)-1)),ROWS($1:181))),"")</f>
        <v/>
      </c>
      <c r="G182" s="264" t="str">
        <f t="array" ref="G182">IFERROR(INDEX('CLIENT LIST'!M$2:M$11,SMALL(IF('CLIENT LIST'!L$2:L$11="Uninsured",ROW('CLIENT LIST'!L$2:L$11)-(ROW('CLIENT LIST'!L$2)-1)),ROWS($1:181))),"")</f>
        <v/>
      </c>
    </row>
    <row r="183" spans="1:7" x14ac:dyDescent="0.15">
      <c r="A183" s="258">
        <v>182</v>
      </c>
      <c r="B183" s="259" t="str">
        <f t="array" ref="B183">IFERROR(INDEX('CLIENT LIST'!E$2:E$11,SMALL(IF('CLIENT LIST'!L$2:L$11="Uninsured",ROW('CLIENT LIST'!L$2:L$11)-(ROW('CLIENT LIST'!L$2)-1)),ROWS($1:182))),"")</f>
        <v/>
      </c>
      <c r="C183" s="259" t="str">
        <f t="array" ref="C183">IFERROR(INDEX('CLIENT LIST'!G$2:G$11,SMALL(IF('CLIENT LIST'!L$2:L$11="Uninsured",ROW('CLIENT LIST'!L$2:L$11)-(ROW('CLIENT LIST'!L$2)-1)),ROWS($1:182))),"")</f>
        <v/>
      </c>
      <c r="D183" s="259" t="str">
        <f t="array" ref="D183">IFERROR(INDEX('CLIENT LIST'!F$2:F$11,SMALL(IF('CLIENT LIST'!L$2:L$11="Uninsured",ROW('CLIENT LIST'!L$2:L$11)-(ROW('CLIENT LIST'!L$2)-1)),ROWS($1:182))),"")</f>
        <v/>
      </c>
      <c r="E183" s="259" t="str">
        <f t="array" ref="E183">IFERROR(INDEX('CLIENT LIST'!H$2:H$11,SMALL(IF('CLIENT LIST'!L$2:L$11="Uninsured",ROW('CLIENT LIST'!L$2:L$11)-(ROW('CLIENT LIST'!L$2)-1)),ROWS($1:182))),"")</f>
        <v/>
      </c>
      <c r="F183" s="259" t="str">
        <f t="array" ref="F183">IFERROR(INDEX('CLIENT LIST'!L$2:L$11,SMALL(IF('CLIENT LIST'!L$2:L$11="Uninsured",ROW('CLIENT LIST'!L$2:L$11)-(ROW('CLIENT LIST'!L$2)-1)),ROWS($1:182))),"")</f>
        <v/>
      </c>
      <c r="G183" s="264" t="str">
        <f t="array" ref="G183">IFERROR(INDEX('CLIENT LIST'!M$2:M$11,SMALL(IF('CLIENT LIST'!L$2:L$11="Uninsured",ROW('CLIENT LIST'!L$2:L$11)-(ROW('CLIENT LIST'!L$2)-1)),ROWS($1:182))),"")</f>
        <v/>
      </c>
    </row>
    <row r="184" spans="1:7" x14ac:dyDescent="0.15">
      <c r="A184" s="258">
        <v>183</v>
      </c>
      <c r="B184" s="259" t="str">
        <f t="array" ref="B184">IFERROR(INDEX('CLIENT LIST'!E$2:E$11,SMALL(IF('CLIENT LIST'!L$2:L$11="Uninsured",ROW('CLIENT LIST'!L$2:L$11)-(ROW('CLIENT LIST'!L$2)-1)),ROWS($1:183))),"")</f>
        <v/>
      </c>
      <c r="C184" s="259" t="str">
        <f t="array" ref="C184">IFERROR(INDEX('CLIENT LIST'!G$2:G$11,SMALL(IF('CLIENT LIST'!L$2:L$11="Uninsured",ROW('CLIENT LIST'!L$2:L$11)-(ROW('CLIENT LIST'!L$2)-1)),ROWS($1:183))),"")</f>
        <v/>
      </c>
      <c r="D184" s="259" t="str">
        <f t="array" ref="D184">IFERROR(INDEX('CLIENT LIST'!F$2:F$11,SMALL(IF('CLIENT LIST'!L$2:L$11="Uninsured",ROW('CLIENT LIST'!L$2:L$11)-(ROW('CLIENT LIST'!L$2)-1)),ROWS($1:183))),"")</f>
        <v/>
      </c>
      <c r="E184" s="259" t="str">
        <f t="array" ref="E184">IFERROR(INDEX('CLIENT LIST'!H$2:H$11,SMALL(IF('CLIENT LIST'!L$2:L$11="Uninsured",ROW('CLIENT LIST'!L$2:L$11)-(ROW('CLIENT LIST'!L$2)-1)),ROWS($1:183))),"")</f>
        <v/>
      </c>
      <c r="F184" s="259" t="str">
        <f t="array" ref="F184">IFERROR(INDEX('CLIENT LIST'!L$2:L$11,SMALL(IF('CLIENT LIST'!L$2:L$11="Uninsured",ROW('CLIENT LIST'!L$2:L$11)-(ROW('CLIENT LIST'!L$2)-1)),ROWS($1:183))),"")</f>
        <v/>
      </c>
      <c r="G184" s="264" t="str">
        <f t="array" ref="G184">IFERROR(INDEX('CLIENT LIST'!M$2:M$11,SMALL(IF('CLIENT LIST'!L$2:L$11="Uninsured",ROW('CLIENT LIST'!L$2:L$11)-(ROW('CLIENT LIST'!L$2)-1)),ROWS($1:183))),"")</f>
        <v/>
      </c>
    </row>
    <row r="185" spans="1:7" x14ac:dyDescent="0.15">
      <c r="A185" s="258">
        <v>184</v>
      </c>
      <c r="B185" s="259" t="str">
        <f t="array" ref="B185">IFERROR(INDEX('CLIENT LIST'!E$2:E$11,SMALL(IF('CLIENT LIST'!L$2:L$11="Uninsured",ROW('CLIENT LIST'!L$2:L$11)-(ROW('CLIENT LIST'!L$2)-1)),ROWS($1:184))),"")</f>
        <v/>
      </c>
      <c r="C185" s="259" t="str">
        <f t="array" ref="C185">IFERROR(INDEX('CLIENT LIST'!G$2:G$11,SMALL(IF('CLIENT LIST'!L$2:L$11="Uninsured",ROW('CLIENT LIST'!L$2:L$11)-(ROW('CLIENT LIST'!L$2)-1)),ROWS($1:184))),"")</f>
        <v/>
      </c>
      <c r="D185" s="259" t="str">
        <f t="array" ref="D185">IFERROR(INDEX('CLIENT LIST'!F$2:F$11,SMALL(IF('CLIENT LIST'!L$2:L$11="Uninsured",ROW('CLIENT LIST'!L$2:L$11)-(ROW('CLIENT LIST'!L$2)-1)),ROWS($1:184))),"")</f>
        <v/>
      </c>
      <c r="E185" s="259" t="str">
        <f t="array" ref="E185">IFERROR(INDEX('CLIENT LIST'!H$2:H$11,SMALL(IF('CLIENT LIST'!L$2:L$11="Uninsured",ROW('CLIENT LIST'!L$2:L$11)-(ROW('CLIENT LIST'!L$2)-1)),ROWS($1:184))),"")</f>
        <v/>
      </c>
      <c r="F185" s="259" t="str">
        <f t="array" ref="F185">IFERROR(INDEX('CLIENT LIST'!L$2:L$11,SMALL(IF('CLIENT LIST'!L$2:L$11="Uninsured",ROW('CLIENT LIST'!L$2:L$11)-(ROW('CLIENT LIST'!L$2)-1)),ROWS($1:184))),"")</f>
        <v/>
      </c>
      <c r="G185" s="264" t="str">
        <f t="array" ref="G185">IFERROR(INDEX('CLIENT LIST'!M$2:M$11,SMALL(IF('CLIENT LIST'!L$2:L$11="Uninsured",ROW('CLIENT LIST'!L$2:L$11)-(ROW('CLIENT LIST'!L$2)-1)),ROWS($1:184))),"")</f>
        <v/>
      </c>
    </row>
    <row r="186" spans="1:7" x14ac:dyDescent="0.15">
      <c r="A186" s="258">
        <v>185</v>
      </c>
      <c r="B186" s="259" t="str">
        <f t="array" ref="B186">IFERROR(INDEX('CLIENT LIST'!E$2:E$11,SMALL(IF('CLIENT LIST'!L$2:L$11="Uninsured",ROW('CLIENT LIST'!L$2:L$11)-(ROW('CLIENT LIST'!L$2)-1)),ROWS($1:185))),"")</f>
        <v/>
      </c>
      <c r="C186" s="259" t="str">
        <f t="array" ref="C186">IFERROR(INDEX('CLIENT LIST'!G$2:G$11,SMALL(IF('CLIENT LIST'!L$2:L$11="Uninsured",ROW('CLIENT LIST'!L$2:L$11)-(ROW('CLIENT LIST'!L$2)-1)),ROWS($1:185))),"")</f>
        <v/>
      </c>
      <c r="D186" s="259" t="str">
        <f t="array" ref="D186">IFERROR(INDEX('CLIENT LIST'!F$2:F$11,SMALL(IF('CLIENT LIST'!L$2:L$11="Uninsured",ROW('CLIENT LIST'!L$2:L$11)-(ROW('CLIENT LIST'!L$2)-1)),ROWS($1:185))),"")</f>
        <v/>
      </c>
      <c r="E186" s="259" t="str">
        <f t="array" ref="E186">IFERROR(INDEX('CLIENT LIST'!H$2:H$11,SMALL(IF('CLIENT LIST'!L$2:L$11="Uninsured",ROW('CLIENT LIST'!L$2:L$11)-(ROW('CLIENT LIST'!L$2)-1)),ROWS($1:185))),"")</f>
        <v/>
      </c>
      <c r="F186" s="259" t="str">
        <f t="array" ref="F186">IFERROR(INDEX('CLIENT LIST'!L$2:L$11,SMALL(IF('CLIENT LIST'!L$2:L$11="Uninsured",ROW('CLIENT LIST'!L$2:L$11)-(ROW('CLIENT LIST'!L$2)-1)),ROWS($1:185))),"")</f>
        <v/>
      </c>
      <c r="G186" s="264" t="str">
        <f t="array" ref="G186">IFERROR(INDEX('CLIENT LIST'!M$2:M$11,SMALL(IF('CLIENT LIST'!L$2:L$11="Uninsured",ROW('CLIENT LIST'!L$2:L$11)-(ROW('CLIENT LIST'!L$2)-1)),ROWS($1:185))),"")</f>
        <v/>
      </c>
    </row>
    <row r="187" spans="1:7" x14ac:dyDescent="0.15">
      <c r="A187" s="258">
        <v>186</v>
      </c>
      <c r="B187" s="259" t="str">
        <f t="array" ref="B187">IFERROR(INDEX('CLIENT LIST'!E$2:E$11,SMALL(IF('CLIENT LIST'!L$2:L$11="Uninsured",ROW('CLIENT LIST'!L$2:L$11)-(ROW('CLIENT LIST'!L$2)-1)),ROWS($1:186))),"")</f>
        <v/>
      </c>
      <c r="C187" s="259" t="str">
        <f t="array" ref="C187">IFERROR(INDEX('CLIENT LIST'!G$2:G$11,SMALL(IF('CLIENT LIST'!L$2:L$11="Uninsured",ROW('CLIENT LIST'!L$2:L$11)-(ROW('CLIENT LIST'!L$2)-1)),ROWS($1:186))),"")</f>
        <v/>
      </c>
      <c r="D187" s="259" t="str">
        <f t="array" ref="D187">IFERROR(INDEX('CLIENT LIST'!F$2:F$11,SMALL(IF('CLIENT LIST'!L$2:L$11="Uninsured",ROW('CLIENT LIST'!L$2:L$11)-(ROW('CLIENT LIST'!L$2)-1)),ROWS($1:186))),"")</f>
        <v/>
      </c>
      <c r="E187" s="259" t="str">
        <f t="array" ref="E187">IFERROR(INDEX('CLIENT LIST'!H$2:H$11,SMALL(IF('CLIENT LIST'!L$2:L$11="Uninsured",ROW('CLIENT LIST'!L$2:L$11)-(ROW('CLIENT LIST'!L$2)-1)),ROWS($1:186))),"")</f>
        <v/>
      </c>
      <c r="F187" s="259" t="str">
        <f t="array" ref="F187">IFERROR(INDEX('CLIENT LIST'!L$2:L$11,SMALL(IF('CLIENT LIST'!L$2:L$11="Uninsured",ROW('CLIENT LIST'!L$2:L$11)-(ROW('CLIENT LIST'!L$2)-1)),ROWS($1:186))),"")</f>
        <v/>
      </c>
      <c r="G187" s="264" t="str">
        <f t="array" ref="G187">IFERROR(INDEX('CLIENT LIST'!M$2:M$11,SMALL(IF('CLIENT LIST'!L$2:L$11="Uninsured",ROW('CLIENT LIST'!L$2:L$11)-(ROW('CLIENT LIST'!L$2)-1)),ROWS($1:186))),"")</f>
        <v/>
      </c>
    </row>
    <row r="188" spans="1:7" x14ac:dyDescent="0.15">
      <c r="A188" s="258">
        <v>187</v>
      </c>
      <c r="B188" s="259" t="str">
        <f t="array" ref="B188">IFERROR(INDEX('CLIENT LIST'!E$2:E$11,SMALL(IF('CLIENT LIST'!L$2:L$11="Uninsured",ROW('CLIENT LIST'!L$2:L$11)-(ROW('CLIENT LIST'!L$2)-1)),ROWS($1:187))),"")</f>
        <v/>
      </c>
      <c r="C188" s="259" t="str">
        <f t="array" ref="C188">IFERROR(INDEX('CLIENT LIST'!G$2:G$11,SMALL(IF('CLIENT LIST'!L$2:L$11="Uninsured",ROW('CLIENT LIST'!L$2:L$11)-(ROW('CLIENT LIST'!L$2)-1)),ROWS($1:187))),"")</f>
        <v/>
      </c>
      <c r="D188" s="259" t="str">
        <f t="array" ref="D188">IFERROR(INDEX('CLIENT LIST'!F$2:F$11,SMALL(IF('CLIENT LIST'!L$2:L$11="Uninsured",ROW('CLIENT LIST'!L$2:L$11)-(ROW('CLIENT LIST'!L$2)-1)),ROWS($1:187))),"")</f>
        <v/>
      </c>
      <c r="E188" s="259" t="str">
        <f t="array" ref="E188">IFERROR(INDEX('CLIENT LIST'!H$2:H$11,SMALL(IF('CLIENT LIST'!L$2:L$11="Uninsured",ROW('CLIENT LIST'!L$2:L$11)-(ROW('CLIENT LIST'!L$2)-1)),ROWS($1:187))),"")</f>
        <v/>
      </c>
      <c r="F188" s="259" t="str">
        <f t="array" ref="F188">IFERROR(INDEX('CLIENT LIST'!L$2:L$11,SMALL(IF('CLIENT LIST'!L$2:L$11="Uninsured",ROW('CLIENT LIST'!L$2:L$11)-(ROW('CLIENT LIST'!L$2)-1)),ROWS($1:187))),"")</f>
        <v/>
      </c>
      <c r="G188" s="264" t="str">
        <f t="array" ref="G188">IFERROR(INDEX('CLIENT LIST'!M$2:M$11,SMALL(IF('CLIENT LIST'!L$2:L$11="Uninsured",ROW('CLIENT LIST'!L$2:L$11)-(ROW('CLIENT LIST'!L$2)-1)),ROWS($1:187))),"")</f>
        <v/>
      </c>
    </row>
    <row r="189" spans="1:7" x14ac:dyDescent="0.15">
      <c r="A189" s="258">
        <v>188</v>
      </c>
      <c r="B189" s="259" t="str">
        <f t="array" ref="B189">IFERROR(INDEX('CLIENT LIST'!E$2:E$11,SMALL(IF('CLIENT LIST'!L$2:L$11="Uninsured",ROW('CLIENT LIST'!L$2:L$11)-(ROW('CLIENT LIST'!L$2)-1)),ROWS($1:188))),"")</f>
        <v/>
      </c>
      <c r="C189" s="259" t="str">
        <f t="array" ref="C189">IFERROR(INDEX('CLIENT LIST'!G$2:G$11,SMALL(IF('CLIENT LIST'!L$2:L$11="Uninsured",ROW('CLIENT LIST'!L$2:L$11)-(ROW('CLIENT LIST'!L$2)-1)),ROWS($1:188))),"")</f>
        <v/>
      </c>
      <c r="D189" s="259" t="str">
        <f t="array" ref="D189">IFERROR(INDEX('CLIENT LIST'!F$2:F$11,SMALL(IF('CLIENT LIST'!L$2:L$11="Uninsured",ROW('CLIENT LIST'!L$2:L$11)-(ROW('CLIENT LIST'!L$2)-1)),ROWS($1:188))),"")</f>
        <v/>
      </c>
      <c r="E189" s="259" t="str">
        <f t="array" ref="E189">IFERROR(INDEX('CLIENT LIST'!H$2:H$11,SMALL(IF('CLIENT LIST'!L$2:L$11="Uninsured",ROW('CLIENT LIST'!L$2:L$11)-(ROW('CLIENT LIST'!L$2)-1)),ROWS($1:188))),"")</f>
        <v/>
      </c>
      <c r="F189" s="259" t="str">
        <f t="array" ref="F189">IFERROR(INDEX('CLIENT LIST'!L$2:L$11,SMALL(IF('CLIENT LIST'!L$2:L$11="Uninsured",ROW('CLIENT LIST'!L$2:L$11)-(ROW('CLIENT LIST'!L$2)-1)),ROWS($1:188))),"")</f>
        <v/>
      </c>
      <c r="G189" s="264" t="str">
        <f t="array" ref="G189">IFERROR(INDEX('CLIENT LIST'!M$2:M$11,SMALL(IF('CLIENT LIST'!L$2:L$11="Uninsured",ROW('CLIENT LIST'!L$2:L$11)-(ROW('CLIENT LIST'!L$2)-1)),ROWS($1:188))),"")</f>
        <v/>
      </c>
    </row>
    <row r="190" spans="1:7" x14ac:dyDescent="0.15">
      <c r="A190" s="258">
        <v>189</v>
      </c>
      <c r="B190" s="259" t="str">
        <f t="array" ref="B190">IFERROR(INDEX('CLIENT LIST'!E$2:E$11,SMALL(IF('CLIENT LIST'!L$2:L$11="Uninsured",ROW('CLIENT LIST'!L$2:L$11)-(ROW('CLIENT LIST'!L$2)-1)),ROWS($1:189))),"")</f>
        <v/>
      </c>
      <c r="C190" s="259" t="str">
        <f t="array" ref="C190">IFERROR(INDEX('CLIENT LIST'!G$2:G$11,SMALL(IF('CLIENT LIST'!L$2:L$11="Uninsured",ROW('CLIENT LIST'!L$2:L$11)-(ROW('CLIENT LIST'!L$2)-1)),ROWS($1:189))),"")</f>
        <v/>
      </c>
      <c r="D190" s="259" t="str">
        <f t="array" ref="D190">IFERROR(INDEX('CLIENT LIST'!F$2:F$11,SMALL(IF('CLIENT LIST'!L$2:L$11="Uninsured",ROW('CLIENT LIST'!L$2:L$11)-(ROW('CLIENT LIST'!L$2)-1)),ROWS($1:189))),"")</f>
        <v/>
      </c>
      <c r="E190" s="259" t="str">
        <f t="array" ref="E190">IFERROR(INDEX('CLIENT LIST'!H$2:H$11,SMALL(IF('CLIENT LIST'!L$2:L$11="Uninsured",ROW('CLIENT LIST'!L$2:L$11)-(ROW('CLIENT LIST'!L$2)-1)),ROWS($1:189))),"")</f>
        <v/>
      </c>
      <c r="F190" s="259" t="str">
        <f t="array" ref="F190">IFERROR(INDEX('CLIENT LIST'!L$2:L$11,SMALL(IF('CLIENT LIST'!L$2:L$11="Uninsured",ROW('CLIENT LIST'!L$2:L$11)-(ROW('CLIENT LIST'!L$2)-1)),ROWS($1:189))),"")</f>
        <v/>
      </c>
      <c r="G190" s="264" t="str">
        <f t="array" ref="G190">IFERROR(INDEX('CLIENT LIST'!M$2:M$11,SMALL(IF('CLIENT LIST'!L$2:L$11="Uninsured",ROW('CLIENT LIST'!L$2:L$11)-(ROW('CLIENT LIST'!L$2)-1)),ROWS($1:189))),"")</f>
        <v/>
      </c>
    </row>
    <row r="191" spans="1:7" x14ac:dyDescent="0.15">
      <c r="A191" s="258">
        <v>190</v>
      </c>
      <c r="B191" s="259" t="str">
        <f t="array" ref="B191">IFERROR(INDEX('CLIENT LIST'!E$2:E$11,SMALL(IF('CLIENT LIST'!L$2:L$11="Uninsured",ROW('CLIENT LIST'!L$2:L$11)-(ROW('CLIENT LIST'!L$2)-1)),ROWS($1:190))),"")</f>
        <v/>
      </c>
      <c r="C191" s="259" t="str">
        <f t="array" ref="C191">IFERROR(INDEX('CLIENT LIST'!G$2:G$11,SMALL(IF('CLIENT LIST'!L$2:L$11="Uninsured",ROW('CLIENT LIST'!L$2:L$11)-(ROW('CLIENT LIST'!L$2)-1)),ROWS($1:190))),"")</f>
        <v/>
      </c>
      <c r="D191" s="259" t="str">
        <f t="array" ref="D191">IFERROR(INDEX('CLIENT LIST'!F$2:F$11,SMALL(IF('CLIENT LIST'!L$2:L$11="Uninsured",ROW('CLIENT LIST'!L$2:L$11)-(ROW('CLIENT LIST'!L$2)-1)),ROWS($1:190))),"")</f>
        <v/>
      </c>
      <c r="E191" s="259" t="str">
        <f t="array" ref="E191">IFERROR(INDEX('CLIENT LIST'!H$2:H$11,SMALL(IF('CLIENT LIST'!L$2:L$11="Uninsured",ROW('CLIENT LIST'!L$2:L$11)-(ROW('CLIENT LIST'!L$2)-1)),ROWS($1:190))),"")</f>
        <v/>
      </c>
      <c r="F191" s="259" t="str">
        <f t="array" ref="F191">IFERROR(INDEX('CLIENT LIST'!L$2:L$11,SMALL(IF('CLIENT LIST'!L$2:L$11="Uninsured",ROW('CLIENT LIST'!L$2:L$11)-(ROW('CLIENT LIST'!L$2)-1)),ROWS($1:190))),"")</f>
        <v/>
      </c>
      <c r="G191" s="264" t="str">
        <f t="array" ref="G191">IFERROR(INDEX('CLIENT LIST'!M$2:M$11,SMALL(IF('CLIENT LIST'!L$2:L$11="Uninsured",ROW('CLIENT LIST'!L$2:L$11)-(ROW('CLIENT LIST'!L$2)-1)),ROWS($1:190))),"")</f>
        <v/>
      </c>
    </row>
    <row r="192" spans="1:7" x14ac:dyDescent="0.15">
      <c r="A192" s="258">
        <v>191</v>
      </c>
      <c r="B192" s="259" t="str">
        <f t="array" ref="B192">IFERROR(INDEX('CLIENT LIST'!E$2:E$11,SMALL(IF('CLIENT LIST'!L$2:L$11="Uninsured",ROW('CLIENT LIST'!L$2:L$11)-(ROW('CLIENT LIST'!L$2)-1)),ROWS($1:191))),"")</f>
        <v/>
      </c>
      <c r="C192" s="259" t="str">
        <f t="array" ref="C192">IFERROR(INDEX('CLIENT LIST'!G$2:G$11,SMALL(IF('CLIENT LIST'!L$2:L$11="Uninsured",ROW('CLIENT LIST'!L$2:L$11)-(ROW('CLIENT LIST'!L$2)-1)),ROWS($1:191))),"")</f>
        <v/>
      </c>
      <c r="D192" s="259" t="str">
        <f t="array" ref="D192">IFERROR(INDEX('CLIENT LIST'!F$2:F$11,SMALL(IF('CLIENT LIST'!L$2:L$11="Uninsured",ROW('CLIENT LIST'!L$2:L$11)-(ROW('CLIENT LIST'!L$2)-1)),ROWS($1:191))),"")</f>
        <v/>
      </c>
      <c r="E192" s="259" t="str">
        <f t="array" ref="E192">IFERROR(INDEX('CLIENT LIST'!H$2:H$11,SMALL(IF('CLIENT LIST'!L$2:L$11="Uninsured",ROW('CLIENT LIST'!L$2:L$11)-(ROW('CLIENT LIST'!L$2)-1)),ROWS($1:191))),"")</f>
        <v/>
      </c>
      <c r="F192" s="259" t="str">
        <f t="array" ref="F192">IFERROR(INDEX('CLIENT LIST'!L$2:L$11,SMALL(IF('CLIENT LIST'!L$2:L$11="Uninsured",ROW('CLIENT LIST'!L$2:L$11)-(ROW('CLIENT LIST'!L$2)-1)),ROWS($1:191))),"")</f>
        <v/>
      </c>
      <c r="G192" s="264" t="str">
        <f t="array" ref="G192">IFERROR(INDEX('CLIENT LIST'!M$2:M$11,SMALL(IF('CLIENT LIST'!L$2:L$11="Uninsured",ROW('CLIENT LIST'!L$2:L$11)-(ROW('CLIENT LIST'!L$2)-1)),ROWS($1:191))),"")</f>
        <v/>
      </c>
    </row>
    <row r="193" spans="1:7" x14ac:dyDescent="0.15">
      <c r="A193" s="258">
        <v>192</v>
      </c>
      <c r="B193" s="259" t="str">
        <f t="array" ref="B193">IFERROR(INDEX('CLIENT LIST'!E$2:E$11,SMALL(IF('CLIENT LIST'!L$2:L$11="Uninsured",ROW('CLIENT LIST'!L$2:L$11)-(ROW('CLIENT LIST'!L$2)-1)),ROWS($1:192))),"")</f>
        <v/>
      </c>
      <c r="C193" s="259" t="str">
        <f t="array" ref="C193">IFERROR(INDEX('CLIENT LIST'!G$2:G$11,SMALL(IF('CLIENT LIST'!L$2:L$11="Uninsured",ROW('CLIENT LIST'!L$2:L$11)-(ROW('CLIENT LIST'!L$2)-1)),ROWS($1:192))),"")</f>
        <v/>
      </c>
      <c r="D193" s="259" t="str">
        <f t="array" ref="D193">IFERROR(INDEX('CLIENT LIST'!F$2:F$11,SMALL(IF('CLIENT LIST'!L$2:L$11="Uninsured",ROW('CLIENT LIST'!L$2:L$11)-(ROW('CLIENT LIST'!L$2)-1)),ROWS($1:192))),"")</f>
        <v/>
      </c>
      <c r="E193" s="259" t="str">
        <f t="array" ref="E193">IFERROR(INDEX('CLIENT LIST'!H$2:H$11,SMALL(IF('CLIENT LIST'!L$2:L$11="Uninsured",ROW('CLIENT LIST'!L$2:L$11)-(ROW('CLIENT LIST'!L$2)-1)),ROWS($1:192))),"")</f>
        <v/>
      </c>
      <c r="F193" s="259" t="str">
        <f t="array" ref="F193">IFERROR(INDEX('CLIENT LIST'!L$2:L$11,SMALL(IF('CLIENT LIST'!L$2:L$11="Uninsured",ROW('CLIENT LIST'!L$2:L$11)-(ROW('CLIENT LIST'!L$2)-1)),ROWS($1:192))),"")</f>
        <v/>
      </c>
      <c r="G193" s="264" t="str">
        <f t="array" ref="G193">IFERROR(INDEX('CLIENT LIST'!M$2:M$11,SMALL(IF('CLIENT LIST'!L$2:L$11="Uninsured",ROW('CLIENT LIST'!L$2:L$11)-(ROW('CLIENT LIST'!L$2)-1)),ROWS($1:192))),"")</f>
        <v/>
      </c>
    </row>
    <row r="194" spans="1:7" x14ac:dyDescent="0.15">
      <c r="A194" s="258">
        <v>193</v>
      </c>
      <c r="B194" s="259" t="str">
        <f t="array" ref="B194">IFERROR(INDEX('CLIENT LIST'!E$2:E$11,SMALL(IF('CLIENT LIST'!L$2:L$11="Uninsured",ROW('CLIENT LIST'!L$2:L$11)-(ROW('CLIENT LIST'!L$2)-1)),ROWS($1:193))),"")</f>
        <v/>
      </c>
      <c r="C194" s="259" t="str">
        <f t="array" ref="C194">IFERROR(INDEX('CLIENT LIST'!G$2:G$11,SMALL(IF('CLIENT LIST'!L$2:L$11="Uninsured",ROW('CLIENT LIST'!L$2:L$11)-(ROW('CLIENT LIST'!L$2)-1)),ROWS($1:193))),"")</f>
        <v/>
      </c>
      <c r="D194" s="259" t="str">
        <f t="array" ref="D194">IFERROR(INDEX('CLIENT LIST'!F$2:F$11,SMALL(IF('CLIENT LIST'!L$2:L$11="Uninsured",ROW('CLIENT LIST'!L$2:L$11)-(ROW('CLIENT LIST'!L$2)-1)),ROWS($1:193))),"")</f>
        <v/>
      </c>
      <c r="E194" s="259" t="str">
        <f t="array" ref="E194">IFERROR(INDEX('CLIENT LIST'!H$2:H$11,SMALL(IF('CLIENT LIST'!L$2:L$11="Uninsured",ROW('CLIENT LIST'!L$2:L$11)-(ROW('CLIENT LIST'!L$2)-1)),ROWS($1:193))),"")</f>
        <v/>
      </c>
      <c r="F194" s="259" t="str">
        <f t="array" ref="F194">IFERROR(INDEX('CLIENT LIST'!L$2:L$11,SMALL(IF('CLIENT LIST'!L$2:L$11="Uninsured",ROW('CLIENT LIST'!L$2:L$11)-(ROW('CLIENT LIST'!L$2)-1)),ROWS($1:193))),"")</f>
        <v/>
      </c>
      <c r="G194" s="264" t="str">
        <f t="array" ref="G194">IFERROR(INDEX('CLIENT LIST'!M$2:M$11,SMALL(IF('CLIENT LIST'!L$2:L$11="Uninsured",ROW('CLIENT LIST'!L$2:L$11)-(ROW('CLIENT LIST'!L$2)-1)),ROWS($1:193))),"")</f>
        <v/>
      </c>
    </row>
    <row r="195" spans="1:7" x14ac:dyDescent="0.15">
      <c r="A195" s="258">
        <v>194</v>
      </c>
      <c r="B195" s="259" t="str">
        <f t="array" ref="B195">IFERROR(INDEX('CLIENT LIST'!E$2:E$11,SMALL(IF('CLIENT LIST'!L$2:L$11="Uninsured",ROW('CLIENT LIST'!L$2:L$11)-(ROW('CLIENT LIST'!L$2)-1)),ROWS($1:194))),"")</f>
        <v/>
      </c>
      <c r="C195" s="259" t="str">
        <f t="array" ref="C195">IFERROR(INDEX('CLIENT LIST'!G$2:G$11,SMALL(IF('CLIENT LIST'!L$2:L$11="Uninsured",ROW('CLIENT LIST'!L$2:L$11)-(ROW('CLIENT LIST'!L$2)-1)),ROWS($1:194))),"")</f>
        <v/>
      </c>
      <c r="D195" s="259" t="str">
        <f t="array" ref="D195">IFERROR(INDEX('CLIENT LIST'!F$2:F$11,SMALL(IF('CLIENT LIST'!L$2:L$11="Uninsured",ROW('CLIENT LIST'!L$2:L$11)-(ROW('CLIENT LIST'!L$2)-1)),ROWS($1:194))),"")</f>
        <v/>
      </c>
      <c r="E195" s="259" t="str">
        <f t="array" ref="E195">IFERROR(INDEX('CLIENT LIST'!H$2:H$11,SMALL(IF('CLIENT LIST'!L$2:L$11="Uninsured",ROW('CLIENT LIST'!L$2:L$11)-(ROW('CLIENT LIST'!L$2)-1)),ROWS($1:194))),"")</f>
        <v/>
      </c>
      <c r="F195" s="259" t="str">
        <f t="array" ref="F195">IFERROR(INDEX('CLIENT LIST'!L$2:L$11,SMALL(IF('CLIENT LIST'!L$2:L$11="Uninsured",ROW('CLIENT LIST'!L$2:L$11)-(ROW('CLIENT LIST'!L$2)-1)),ROWS($1:194))),"")</f>
        <v/>
      </c>
      <c r="G195" s="264" t="str">
        <f t="array" ref="G195">IFERROR(INDEX('CLIENT LIST'!M$2:M$11,SMALL(IF('CLIENT LIST'!L$2:L$11="Uninsured",ROW('CLIENT LIST'!L$2:L$11)-(ROW('CLIENT LIST'!L$2)-1)),ROWS($1:194))),"")</f>
        <v/>
      </c>
    </row>
    <row r="196" spans="1:7" x14ac:dyDescent="0.15">
      <c r="A196" s="258">
        <v>195</v>
      </c>
      <c r="B196" s="259" t="str">
        <f t="array" ref="B196">IFERROR(INDEX('CLIENT LIST'!E$2:E$11,SMALL(IF('CLIENT LIST'!L$2:L$11="Uninsured",ROW('CLIENT LIST'!L$2:L$11)-(ROW('CLIENT LIST'!L$2)-1)),ROWS($1:195))),"")</f>
        <v/>
      </c>
      <c r="C196" s="259" t="str">
        <f t="array" ref="C196">IFERROR(INDEX('CLIENT LIST'!G$2:G$11,SMALL(IF('CLIENT LIST'!L$2:L$11="Uninsured",ROW('CLIENT LIST'!L$2:L$11)-(ROW('CLIENT LIST'!L$2)-1)),ROWS($1:195))),"")</f>
        <v/>
      </c>
      <c r="D196" s="259" t="str">
        <f t="array" ref="D196">IFERROR(INDEX('CLIENT LIST'!F$2:F$11,SMALL(IF('CLIENT LIST'!L$2:L$11="Uninsured",ROW('CLIENT LIST'!L$2:L$11)-(ROW('CLIENT LIST'!L$2)-1)),ROWS($1:195))),"")</f>
        <v/>
      </c>
      <c r="E196" s="259" t="str">
        <f t="array" ref="E196">IFERROR(INDEX('CLIENT LIST'!H$2:H$11,SMALL(IF('CLIENT LIST'!L$2:L$11="Uninsured",ROW('CLIENT LIST'!L$2:L$11)-(ROW('CLIENT LIST'!L$2)-1)),ROWS($1:195))),"")</f>
        <v/>
      </c>
      <c r="F196" s="259" t="str">
        <f t="array" ref="F196">IFERROR(INDEX('CLIENT LIST'!L$2:L$11,SMALL(IF('CLIENT LIST'!L$2:L$11="Uninsured",ROW('CLIENT LIST'!L$2:L$11)-(ROW('CLIENT LIST'!L$2)-1)),ROWS($1:195))),"")</f>
        <v/>
      </c>
      <c r="G196" s="264" t="str">
        <f t="array" ref="G196">IFERROR(INDEX('CLIENT LIST'!M$2:M$11,SMALL(IF('CLIENT LIST'!L$2:L$11="Uninsured",ROW('CLIENT LIST'!L$2:L$11)-(ROW('CLIENT LIST'!L$2)-1)),ROWS($1:195))),"")</f>
        <v/>
      </c>
    </row>
    <row r="197" spans="1:7" x14ac:dyDescent="0.15">
      <c r="A197" s="258">
        <v>196</v>
      </c>
      <c r="B197" s="259" t="str">
        <f t="array" ref="B197">IFERROR(INDEX('CLIENT LIST'!E$2:E$11,SMALL(IF('CLIENT LIST'!L$2:L$11="Uninsured",ROW('CLIENT LIST'!L$2:L$11)-(ROW('CLIENT LIST'!L$2)-1)),ROWS($1:196))),"")</f>
        <v/>
      </c>
      <c r="C197" s="259" t="str">
        <f t="array" ref="C197">IFERROR(INDEX('CLIENT LIST'!G$2:G$11,SMALL(IF('CLIENT LIST'!L$2:L$11="Uninsured",ROW('CLIENT LIST'!L$2:L$11)-(ROW('CLIENT LIST'!L$2)-1)),ROWS($1:196))),"")</f>
        <v/>
      </c>
      <c r="D197" s="259" t="str">
        <f t="array" ref="D197">IFERROR(INDEX('CLIENT LIST'!F$2:F$11,SMALL(IF('CLIENT LIST'!L$2:L$11="Uninsured",ROW('CLIENT LIST'!L$2:L$11)-(ROW('CLIENT LIST'!L$2)-1)),ROWS($1:196))),"")</f>
        <v/>
      </c>
      <c r="E197" s="259" t="str">
        <f t="array" ref="E197">IFERROR(INDEX('CLIENT LIST'!H$2:H$11,SMALL(IF('CLIENT LIST'!L$2:L$11="Uninsured",ROW('CLIENT LIST'!L$2:L$11)-(ROW('CLIENT LIST'!L$2)-1)),ROWS($1:196))),"")</f>
        <v/>
      </c>
      <c r="F197" s="259" t="str">
        <f t="array" ref="F197">IFERROR(INDEX('CLIENT LIST'!L$2:L$11,SMALL(IF('CLIENT LIST'!L$2:L$11="Uninsured",ROW('CLIENT LIST'!L$2:L$11)-(ROW('CLIENT LIST'!L$2)-1)),ROWS($1:196))),"")</f>
        <v/>
      </c>
      <c r="G197" s="264" t="str">
        <f t="array" ref="G197">IFERROR(INDEX('CLIENT LIST'!M$2:M$11,SMALL(IF('CLIENT LIST'!L$2:L$11="Uninsured",ROW('CLIENT LIST'!L$2:L$11)-(ROW('CLIENT LIST'!L$2)-1)),ROWS($1:196))),"")</f>
        <v/>
      </c>
    </row>
    <row r="198" spans="1:7" x14ac:dyDescent="0.15">
      <c r="A198" s="258">
        <v>197</v>
      </c>
      <c r="B198" s="259" t="str">
        <f t="array" ref="B198">IFERROR(INDEX('CLIENT LIST'!E$2:E$11,SMALL(IF('CLIENT LIST'!L$2:L$11="Uninsured",ROW('CLIENT LIST'!L$2:L$11)-(ROW('CLIENT LIST'!L$2)-1)),ROWS($1:197))),"")</f>
        <v/>
      </c>
      <c r="C198" s="259" t="str">
        <f t="array" ref="C198">IFERROR(INDEX('CLIENT LIST'!G$2:G$11,SMALL(IF('CLIENT LIST'!L$2:L$11="Uninsured",ROW('CLIENT LIST'!L$2:L$11)-(ROW('CLIENT LIST'!L$2)-1)),ROWS($1:197))),"")</f>
        <v/>
      </c>
      <c r="D198" s="259" t="str">
        <f t="array" ref="D198">IFERROR(INDEX('CLIENT LIST'!F$2:F$11,SMALL(IF('CLIENT LIST'!L$2:L$11="Uninsured",ROW('CLIENT LIST'!L$2:L$11)-(ROW('CLIENT LIST'!L$2)-1)),ROWS($1:197))),"")</f>
        <v/>
      </c>
      <c r="E198" s="259" t="str">
        <f t="array" ref="E198">IFERROR(INDEX('CLIENT LIST'!H$2:H$11,SMALL(IF('CLIENT LIST'!L$2:L$11="Uninsured",ROW('CLIENT LIST'!L$2:L$11)-(ROW('CLIENT LIST'!L$2)-1)),ROWS($1:197))),"")</f>
        <v/>
      </c>
      <c r="F198" s="259" t="str">
        <f t="array" ref="F198">IFERROR(INDEX('CLIENT LIST'!L$2:L$11,SMALL(IF('CLIENT LIST'!L$2:L$11="Uninsured",ROW('CLIENT LIST'!L$2:L$11)-(ROW('CLIENT LIST'!L$2)-1)),ROWS($1:197))),"")</f>
        <v/>
      </c>
      <c r="G198" s="264" t="str">
        <f t="array" ref="G198">IFERROR(INDEX('CLIENT LIST'!M$2:M$11,SMALL(IF('CLIENT LIST'!L$2:L$11="Uninsured",ROW('CLIENT LIST'!L$2:L$11)-(ROW('CLIENT LIST'!L$2)-1)),ROWS($1:197))),"")</f>
        <v/>
      </c>
    </row>
    <row r="199" spans="1:7" x14ac:dyDescent="0.15">
      <c r="A199" s="258">
        <v>198</v>
      </c>
      <c r="B199" s="259" t="str">
        <f t="array" ref="B199">IFERROR(INDEX('CLIENT LIST'!E$2:E$11,SMALL(IF('CLIENT LIST'!L$2:L$11="Uninsured",ROW('CLIENT LIST'!L$2:L$11)-(ROW('CLIENT LIST'!L$2)-1)),ROWS($1:198))),"")</f>
        <v/>
      </c>
      <c r="C199" s="259" t="str">
        <f t="array" ref="C199">IFERROR(INDEX('CLIENT LIST'!G$2:G$11,SMALL(IF('CLIENT LIST'!L$2:L$11="Uninsured",ROW('CLIENT LIST'!L$2:L$11)-(ROW('CLIENT LIST'!L$2)-1)),ROWS($1:198))),"")</f>
        <v/>
      </c>
      <c r="D199" s="259" t="str">
        <f t="array" ref="D199">IFERROR(INDEX('CLIENT LIST'!F$2:F$11,SMALL(IF('CLIENT LIST'!L$2:L$11="Uninsured",ROW('CLIENT LIST'!L$2:L$11)-(ROW('CLIENT LIST'!L$2)-1)),ROWS($1:198))),"")</f>
        <v/>
      </c>
      <c r="E199" s="259" t="str">
        <f t="array" ref="E199">IFERROR(INDEX('CLIENT LIST'!H$2:H$11,SMALL(IF('CLIENT LIST'!L$2:L$11="Uninsured",ROW('CLIENT LIST'!L$2:L$11)-(ROW('CLIENT LIST'!L$2)-1)),ROWS($1:198))),"")</f>
        <v/>
      </c>
      <c r="F199" s="259" t="str">
        <f t="array" ref="F199">IFERROR(INDEX('CLIENT LIST'!L$2:L$11,SMALL(IF('CLIENT LIST'!L$2:L$11="Uninsured",ROW('CLIENT LIST'!L$2:L$11)-(ROW('CLIENT LIST'!L$2)-1)),ROWS($1:198))),"")</f>
        <v/>
      </c>
      <c r="G199" s="264" t="str">
        <f t="array" ref="G199">IFERROR(INDEX('CLIENT LIST'!M$2:M$11,SMALL(IF('CLIENT LIST'!L$2:L$11="Uninsured",ROW('CLIENT LIST'!L$2:L$11)-(ROW('CLIENT LIST'!L$2)-1)),ROWS($1:198))),"")</f>
        <v/>
      </c>
    </row>
    <row r="200" spans="1:7" x14ac:dyDescent="0.15">
      <c r="A200" s="258">
        <v>199</v>
      </c>
      <c r="B200" s="259" t="str">
        <f t="array" ref="B200">IFERROR(INDEX('CLIENT LIST'!E$2:E$11,SMALL(IF('CLIENT LIST'!L$2:L$11="Uninsured",ROW('CLIENT LIST'!L$2:L$11)-(ROW('CLIENT LIST'!L$2)-1)),ROWS($1:199))),"")</f>
        <v/>
      </c>
      <c r="C200" s="259" t="str">
        <f t="array" ref="C200">IFERROR(INDEX('CLIENT LIST'!G$2:G$11,SMALL(IF('CLIENT LIST'!L$2:L$11="Uninsured",ROW('CLIENT LIST'!L$2:L$11)-(ROW('CLIENT LIST'!L$2)-1)),ROWS($1:199))),"")</f>
        <v/>
      </c>
      <c r="D200" s="259" t="str">
        <f t="array" ref="D200">IFERROR(INDEX('CLIENT LIST'!F$2:F$11,SMALL(IF('CLIENT LIST'!L$2:L$11="Uninsured",ROW('CLIENT LIST'!L$2:L$11)-(ROW('CLIENT LIST'!L$2)-1)),ROWS($1:199))),"")</f>
        <v/>
      </c>
      <c r="E200" s="259" t="str">
        <f t="array" ref="E200">IFERROR(INDEX('CLIENT LIST'!H$2:H$11,SMALL(IF('CLIENT LIST'!L$2:L$11="Uninsured",ROW('CLIENT LIST'!L$2:L$11)-(ROW('CLIENT LIST'!L$2)-1)),ROWS($1:199))),"")</f>
        <v/>
      </c>
      <c r="F200" s="259" t="str">
        <f t="array" ref="F200">IFERROR(INDEX('CLIENT LIST'!L$2:L$11,SMALL(IF('CLIENT LIST'!L$2:L$11="Uninsured",ROW('CLIENT LIST'!L$2:L$11)-(ROW('CLIENT LIST'!L$2)-1)),ROWS($1:199))),"")</f>
        <v/>
      </c>
      <c r="G200" s="264" t="str">
        <f t="array" ref="G200">IFERROR(INDEX('CLIENT LIST'!M$2:M$11,SMALL(IF('CLIENT LIST'!L$2:L$11="Uninsured",ROW('CLIENT LIST'!L$2:L$11)-(ROW('CLIENT LIST'!L$2)-1)),ROWS($1:199))),"")</f>
        <v/>
      </c>
    </row>
    <row r="201" spans="1:7" x14ac:dyDescent="0.15">
      <c r="A201" s="258">
        <v>200</v>
      </c>
      <c r="B201" s="259" t="str">
        <f t="array" ref="B201">IFERROR(INDEX('CLIENT LIST'!E$2:E$11,SMALL(IF('CLIENT LIST'!L$2:L$11="Uninsured",ROW('CLIENT LIST'!L$2:L$11)-(ROW('CLIENT LIST'!L$2)-1)),ROWS($1:200))),"")</f>
        <v/>
      </c>
      <c r="C201" s="259" t="str">
        <f t="array" ref="C201">IFERROR(INDEX('CLIENT LIST'!G$2:G$11,SMALL(IF('CLIENT LIST'!L$2:L$11="Uninsured",ROW('CLIENT LIST'!L$2:L$11)-(ROW('CLIENT LIST'!L$2)-1)),ROWS($1:200))),"")</f>
        <v/>
      </c>
      <c r="D201" s="259" t="str">
        <f t="array" ref="D201">IFERROR(INDEX('CLIENT LIST'!F$2:F$11,SMALL(IF('CLIENT LIST'!L$2:L$11="Uninsured",ROW('CLIENT LIST'!L$2:L$11)-(ROW('CLIENT LIST'!L$2)-1)),ROWS($1:200))),"")</f>
        <v/>
      </c>
      <c r="E201" s="259" t="str">
        <f t="array" ref="E201">IFERROR(INDEX('CLIENT LIST'!H$2:H$11,SMALL(IF('CLIENT LIST'!L$2:L$11="Uninsured",ROW('CLIENT LIST'!L$2:L$11)-(ROW('CLIENT LIST'!L$2)-1)),ROWS($1:200))),"")</f>
        <v/>
      </c>
      <c r="F201" s="259" t="str">
        <f t="array" ref="F201">IFERROR(INDEX('CLIENT LIST'!L$2:L$11,SMALL(IF('CLIENT LIST'!L$2:L$11="Uninsured",ROW('CLIENT LIST'!L$2:L$11)-(ROW('CLIENT LIST'!L$2)-1)),ROWS($1:200))),"")</f>
        <v/>
      </c>
      <c r="G201" s="264" t="str">
        <f t="array" ref="G201">IFERROR(INDEX('CLIENT LIST'!M$2:M$11,SMALL(IF('CLIENT LIST'!L$2:L$11="Uninsured",ROW('CLIENT LIST'!L$2:L$11)-(ROW('CLIENT LIST'!L$2)-1)),ROWS($1:200))),"")</f>
        <v/>
      </c>
    </row>
    <row r="202" spans="1:7" x14ac:dyDescent="0.15">
      <c r="A202" s="258">
        <v>201</v>
      </c>
      <c r="B202" s="259" t="str">
        <f t="array" ref="B202">IFERROR(INDEX('CLIENT LIST'!E$2:E$11,SMALL(IF('CLIENT LIST'!L$2:L$11="Uninsured",ROW('CLIENT LIST'!L$2:L$11)-(ROW('CLIENT LIST'!L$2)-1)),ROWS($1:201))),"")</f>
        <v/>
      </c>
      <c r="C202" s="259" t="str">
        <f t="array" ref="C202">IFERROR(INDEX('CLIENT LIST'!G$2:G$11,SMALL(IF('CLIENT LIST'!L$2:L$11="Uninsured",ROW('CLIENT LIST'!L$2:L$11)-(ROW('CLIENT LIST'!L$2)-1)),ROWS($1:201))),"")</f>
        <v/>
      </c>
      <c r="D202" s="259" t="str">
        <f t="array" ref="D202">IFERROR(INDEX('CLIENT LIST'!F$2:F$11,SMALL(IF('CLIENT LIST'!L$2:L$11="Uninsured",ROW('CLIENT LIST'!L$2:L$11)-(ROW('CLIENT LIST'!L$2)-1)),ROWS($1:201))),"")</f>
        <v/>
      </c>
      <c r="E202" s="259" t="str">
        <f t="array" ref="E202">IFERROR(INDEX('CLIENT LIST'!H$2:H$11,SMALL(IF('CLIENT LIST'!L$2:L$11="Uninsured",ROW('CLIENT LIST'!L$2:L$11)-(ROW('CLIENT LIST'!L$2)-1)),ROWS($1:201))),"")</f>
        <v/>
      </c>
      <c r="F202" s="259" t="str">
        <f t="array" ref="F202">IFERROR(INDEX('CLIENT LIST'!L$2:L$11,SMALL(IF('CLIENT LIST'!L$2:L$11="Uninsured",ROW('CLIENT LIST'!L$2:L$11)-(ROW('CLIENT LIST'!L$2)-1)),ROWS($1:201))),"")</f>
        <v/>
      </c>
      <c r="G202" s="264" t="str">
        <f t="array" ref="G202">IFERROR(INDEX('CLIENT LIST'!M$2:M$11,SMALL(IF('CLIENT LIST'!L$2:L$11="Uninsured",ROW('CLIENT LIST'!L$2:L$11)-(ROW('CLIENT LIST'!L$2)-1)),ROWS($1:201))),"")</f>
        <v/>
      </c>
    </row>
    <row r="203" spans="1:7" x14ac:dyDescent="0.15">
      <c r="A203" s="258">
        <v>202</v>
      </c>
      <c r="B203" s="259" t="str">
        <f t="array" ref="B203">IFERROR(INDEX('CLIENT LIST'!E$2:E$11,SMALL(IF('CLIENT LIST'!L$2:L$11="Uninsured",ROW('CLIENT LIST'!L$2:L$11)-(ROW('CLIENT LIST'!L$2)-1)),ROWS($1:202))),"")</f>
        <v/>
      </c>
      <c r="C203" s="259" t="str">
        <f t="array" ref="C203">IFERROR(INDEX('CLIENT LIST'!G$2:G$11,SMALL(IF('CLIENT LIST'!L$2:L$11="Uninsured",ROW('CLIENT LIST'!L$2:L$11)-(ROW('CLIENT LIST'!L$2)-1)),ROWS($1:202))),"")</f>
        <v/>
      </c>
      <c r="D203" s="259" t="str">
        <f t="array" ref="D203">IFERROR(INDEX('CLIENT LIST'!F$2:F$11,SMALL(IF('CLIENT LIST'!L$2:L$11="Uninsured",ROW('CLIENT LIST'!L$2:L$11)-(ROW('CLIENT LIST'!L$2)-1)),ROWS($1:202))),"")</f>
        <v/>
      </c>
      <c r="E203" s="259" t="str">
        <f t="array" ref="E203">IFERROR(INDEX('CLIENT LIST'!H$2:H$11,SMALL(IF('CLIENT LIST'!L$2:L$11="Uninsured",ROW('CLIENT LIST'!L$2:L$11)-(ROW('CLIENT LIST'!L$2)-1)),ROWS($1:202))),"")</f>
        <v/>
      </c>
      <c r="F203" s="259" t="str">
        <f t="array" ref="F203">IFERROR(INDEX('CLIENT LIST'!L$2:L$11,SMALL(IF('CLIENT LIST'!L$2:L$11="Uninsured",ROW('CLIENT LIST'!L$2:L$11)-(ROW('CLIENT LIST'!L$2)-1)),ROWS($1:202))),"")</f>
        <v/>
      </c>
      <c r="G203" s="264" t="str">
        <f t="array" ref="G203">IFERROR(INDEX('CLIENT LIST'!M$2:M$11,SMALL(IF('CLIENT LIST'!L$2:L$11="Uninsured",ROW('CLIENT LIST'!L$2:L$11)-(ROW('CLIENT LIST'!L$2)-1)),ROWS($1:202))),"")</f>
        <v/>
      </c>
    </row>
    <row r="204" spans="1:7" x14ac:dyDescent="0.15">
      <c r="A204" s="258">
        <v>203</v>
      </c>
      <c r="B204" s="259" t="str">
        <f t="array" ref="B204">IFERROR(INDEX('CLIENT LIST'!E$2:E$11,SMALL(IF('CLIENT LIST'!L$2:L$11="Uninsured",ROW('CLIENT LIST'!L$2:L$11)-(ROW('CLIENT LIST'!L$2)-1)),ROWS($1:203))),"")</f>
        <v/>
      </c>
      <c r="C204" s="259" t="str">
        <f t="array" ref="C204">IFERROR(INDEX('CLIENT LIST'!G$2:G$11,SMALL(IF('CLIENT LIST'!L$2:L$11="Uninsured",ROW('CLIENT LIST'!L$2:L$11)-(ROW('CLIENT LIST'!L$2)-1)),ROWS($1:203))),"")</f>
        <v/>
      </c>
      <c r="D204" s="259" t="str">
        <f t="array" ref="D204">IFERROR(INDEX('CLIENT LIST'!F$2:F$11,SMALL(IF('CLIENT LIST'!L$2:L$11="Uninsured",ROW('CLIENT LIST'!L$2:L$11)-(ROW('CLIENT LIST'!L$2)-1)),ROWS($1:203))),"")</f>
        <v/>
      </c>
      <c r="E204" s="259" t="str">
        <f t="array" ref="E204">IFERROR(INDEX('CLIENT LIST'!H$2:H$11,SMALL(IF('CLIENT LIST'!L$2:L$11="Uninsured",ROW('CLIENT LIST'!L$2:L$11)-(ROW('CLIENT LIST'!L$2)-1)),ROWS($1:203))),"")</f>
        <v/>
      </c>
      <c r="F204" s="259" t="str">
        <f t="array" ref="F204">IFERROR(INDEX('CLIENT LIST'!L$2:L$11,SMALL(IF('CLIENT LIST'!L$2:L$11="Uninsured",ROW('CLIENT LIST'!L$2:L$11)-(ROW('CLIENT LIST'!L$2)-1)),ROWS($1:203))),"")</f>
        <v/>
      </c>
      <c r="G204" s="264" t="str">
        <f t="array" ref="G204">IFERROR(INDEX('CLIENT LIST'!M$2:M$11,SMALL(IF('CLIENT LIST'!L$2:L$11="Uninsured",ROW('CLIENT LIST'!L$2:L$11)-(ROW('CLIENT LIST'!L$2)-1)),ROWS($1:203))),"")</f>
        <v/>
      </c>
    </row>
    <row r="205" spans="1:7" x14ac:dyDescent="0.15">
      <c r="A205" s="258">
        <v>204</v>
      </c>
      <c r="B205" s="259" t="str">
        <f t="array" ref="B205">IFERROR(INDEX('CLIENT LIST'!E$2:E$11,SMALL(IF('CLIENT LIST'!L$2:L$11="Uninsured",ROW('CLIENT LIST'!L$2:L$11)-(ROW('CLIENT LIST'!L$2)-1)),ROWS($1:204))),"")</f>
        <v/>
      </c>
      <c r="C205" s="259" t="str">
        <f t="array" ref="C205">IFERROR(INDEX('CLIENT LIST'!G$2:G$11,SMALL(IF('CLIENT LIST'!L$2:L$11="Uninsured",ROW('CLIENT LIST'!L$2:L$11)-(ROW('CLIENT LIST'!L$2)-1)),ROWS($1:204))),"")</f>
        <v/>
      </c>
      <c r="D205" s="259" t="str">
        <f t="array" ref="D205">IFERROR(INDEX('CLIENT LIST'!F$2:F$11,SMALL(IF('CLIENT LIST'!L$2:L$11="Uninsured",ROW('CLIENT LIST'!L$2:L$11)-(ROW('CLIENT LIST'!L$2)-1)),ROWS($1:204))),"")</f>
        <v/>
      </c>
      <c r="E205" s="259" t="str">
        <f t="array" ref="E205">IFERROR(INDEX('CLIENT LIST'!H$2:H$11,SMALL(IF('CLIENT LIST'!L$2:L$11="Uninsured",ROW('CLIENT LIST'!L$2:L$11)-(ROW('CLIENT LIST'!L$2)-1)),ROWS($1:204))),"")</f>
        <v/>
      </c>
      <c r="F205" s="259" t="str">
        <f t="array" ref="F205">IFERROR(INDEX('CLIENT LIST'!L$2:L$11,SMALL(IF('CLIENT LIST'!L$2:L$11="Uninsured",ROW('CLIENT LIST'!L$2:L$11)-(ROW('CLIENT LIST'!L$2)-1)),ROWS($1:204))),"")</f>
        <v/>
      </c>
      <c r="G205" s="264" t="str">
        <f t="array" ref="G205">IFERROR(INDEX('CLIENT LIST'!M$2:M$11,SMALL(IF('CLIENT LIST'!L$2:L$11="Uninsured",ROW('CLIENT LIST'!L$2:L$11)-(ROW('CLIENT LIST'!L$2)-1)),ROWS($1:204))),"")</f>
        <v/>
      </c>
    </row>
    <row r="206" spans="1:7" x14ac:dyDescent="0.15">
      <c r="A206" s="258">
        <v>205</v>
      </c>
      <c r="B206" s="259" t="str">
        <f t="array" ref="B206">IFERROR(INDEX('CLIENT LIST'!E$2:E$11,SMALL(IF('CLIENT LIST'!L$2:L$11="Uninsured",ROW('CLIENT LIST'!L$2:L$11)-(ROW('CLIENT LIST'!L$2)-1)),ROWS($1:205))),"")</f>
        <v/>
      </c>
      <c r="C206" s="259" t="str">
        <f t="array" ref="C206">IFERROR(INDEX('CLIENT LIST'!G$2:G$11,SMALL(IF('CLIENT LIST'!L$2:L$11="Uninsured",ROW('CLIENT LIST'!L$2:L$11)-(ROW('CLIENT LIST'!L$2)-1)),ROWS($1:205))),"")</f>
        <v/>
      </c>
      <c r="D206" s="259" t="str">
        <f t="array" ref="D206">IFERROR(INDEX('CLIENT LIST'!F$2:F$11,SMALL(IF('CLIENT LIST'!L$2:L$11="Uninsured",ROW('CLIENT LIST'!L$2:L$11)-(ROW('CLIENT LIST'!L$2)-1)),ROWS($1:205))),"")</f>
        <v/>
      </c>
      <c r="E206" s="259" t="str">
        <f t="array" ref="E206">IFERROR(INDEX('CLIENT LIST'!H$2:H$11,SMALL(IF('CLIENT LIST'!L$2:L$11="Uninsured",ROW('CLIENT LIST'!L$2:L$11)-(ROW('CLIENT LIST'!L$2)-1)),ROWS($1:205))),"")</f>
        <v/>
      </c>
      <c r="F206" s="259" t="str">
        <f t="array" ref="F206">IFERROR(INDEX('CLIENT LIST'!L$2:L$11,SMALL(IF('CLIENT LIST'!L$2:L$11="Uninsured",ROW('CLIENT LIST'!L$2:L$11)-(ROW('CLIENT LIST'!L$2)-1)),ROWS($1:205))),"")</f>
        <v/>
      </c>
      <c r="G206" s="264" t="str">
        <f t="array" ref="G206">IFERROR(INDEX('CLIENT LIST'!M$2:M$11,SMALL(IF('CLIENT LIST'!L$2:L$11="Uninsured",ROW('CLIENT LIST'!L$2:L$11)-(ROW('CLIENT LIST'!L$2)-1)),ROWS($1:205))),"")</f>
        <v/>
      </c>
    </row>
    <row r="207" spans="1:7" x14ac:dyDescent="0.15">
      <c r="A207" s="258">
        <v>206</v>
      </c>
      <c r="B207" s="259" t="str">
        <f t="array" ref="B207">IFERROR(INDEX('CLIENT LIST'!E$2:E$11,SMALL(IF('CLIENT LIST'!L$2:L$11="Uninsured",ROW('CLIENT LIST'!L$2:L$11)-(ROW('CLIENT LIST'!L$2)-1)),ROWS($1:206))),"")</f>
        <v/>
      </c>
      <c r="C207" s="259" t="str">
        <f t="array" ref="C207">IFERROR(INDEX('CLIENT LIST'!G$2:G$11,SMALL(IF('CLIENT LIST'!L$2:L$11="Uninsured",ROW('CLIENT LIST'!L$2:L$11)-(ROW('CLIENT LIST'!L$2)-1)),ROWS($1:206))),"")</f>
        <v/>
      </c>
      <c r="D207" s="259" t="str">
        <f t="array" ref="D207">IFERROR(INDEX('CLIENT LIST'!F$2:F$11,SMALL(IF('CLIENT LIST'!L$2:L$11="Uninsured",ROW('CLIENT LIST'!L$2:L$11)-(ROW('CLIENT LIST'!L$2)-1)),ROWS($1:206))),"")</f>
        <v/>
      </c>
      <c r="E207" s="259" t="str">
        <f t="array" ref="E207">IFERROR(INDEX('CLIENT LIST'!H$2:H$11,SMALL(IF('CLIENT LIST'!L$2:L$11="Uninsured",ROW('CLIENT LIST'!L$2:L$11)-(ROW('CLIENT LIST'!L$2)-1)),ROWS($1:206))),"")</f>
        <v/>
      </c>
      <c r="F207" s="259" t="str">
        <f t="array" ref="F207">IFERROR(INDEX('CLIENT LIST'!L$2:L$11,SMALL(IF('CLIENT LIST'!L$2:L$11="Uninsured",ROW('CLIENT LIST'!L$2:L$11)-(ROW('CLIENT LIST'!L$2)-1)),ROWS($1:206))),"")</f>
        <v/>
      </c>
      <c r="G207" s="264" t="str">
        <f t="array" ref="G207">IFERROR(INDEX('CLIENT LIST'!M$2:M$11,SMALL(IF('CLIENT LIST'!L$2:L$11="Uninsured",ROW('CLIENT LIST'!L$2:L$11)-(ROW('CLIENT LIST'!L$2)-1)),ROWS($1:206))),"")</f>
        <v/>
      </c>
    </row>
    <row r="208" spans="1:7" x14ac:dyDescent="0.15">
      <c r="A208" s="258">
        <v>207</v>
      </c>
      <c r="B208" s="259" t="str">
        <f t="array" ref="B208">IFERROR(INDEX('CLIENT LIST'!E$2:E$11,SMALL(IF('CLIENT LIST'!L$2:L$11="Uninsured",ROW('CLIENT LIST'!L$2:L$11)-(ROW('CLIENT LIST'!L$2)-1)),ROWS($1:207))),"")</f>
        <v/>
      </c>
      <c r="C208" s="259" t="str">
        <f t="array" ref="C208">IFERROR(INDEX('CLIENT LIST'!G$2:G$11,SMALL(IF('CLIENT LIST'!L$2:L$11="Uninsured",ROW('CLIENT LIST'!L$2:L$11)-(ROW('CLIENT LIST'!L$2)-1)),ROWS($1:207))),"")</f>
        <v/>
      </c>
      <c r="D208" s="259" t="str">
        <f t="array" ref="D208">IFERROR(INDEX('CLIENT LIST'!F$2:F$11,SMALL(IF('CLIENT LIST'!L$2:L$11="Uninsured",ROW('CLIENT LIST'!L$2:L$11)-(ROW('CLIENT LIST'!L$2)-1)),ROWS($1:207))),"")</f>
        <v/>
      </c>
      <c r="E208" s="259" t="str">
        <f t="array" ref="E208">IFERROR(INDEX('CLIENT LIST'!H$2:H$11,SMALL(IF('CLIENT LIST'!L$2:L$11="Uninsured",ROW('CLIENT LIST'!L$2:L$11)-(ROW('CLIENT LIST'!L$2)-1)),ROWS($1:207))),"")</f>
        <v/>
      </c>
      <c r="F208" s="259" t="str">
        <f t="array" ref="F208">IFERROR(INDEX('CLIENT LIST'!L$2:L$11,SMALL(IF('CLIENT LIST'!L$2:L$11="Uninsured",ROW('CLIENT LIST'!L$2:L$11)-(ROW('CLIENT LIST'!L$2)-1)),ROWS($1:207))),"")</f>
        <v/>
      </c>
      <c r="G208" s="264" t="str">
        <f t="array" ref="G208">IFERROR(INDEX('CLIENT LIST'!M$2:M$11,SMALL(IF('CLIENT LIST'!L$2:L$11="Uninsured",ROW('CLIENT LIST'!L$2:L$11)-(ROW('CLIENT LIST'!L$2)-1)),ROWS($1:207))),"")</f>
        <v/>
      </c>
    </row>
    <row r="209" spans="1:7" x14ac:dyDescent="0.15">
      <c r="A209" s="258">
        <v>208</v>
      </c>
      <c r="B209" s="259" t="str">
        <f t="array" ref="B209">IFERROR(INDEX('CLIENT LIST'!E$2:E$11,SMALL(IF('CLIENT LIST'!L$2:L$11="Uninsured",ROW('CLIENT LIST'!L$2:L$11)-(ROW('CLIENT LIST'!L$2)-1)),ROWS($1:208))),"")</f>
        <v/>
      </c>
      <c r="C209" s="259" t="str">
        <f t="array" ref="C209">IFERROR(INDEX('CLIENT LIST'!G$2:G$11,SMALL(IF('CLIENT LIST'!L$2:L$11="Uninsured",ROW('CLIENT LIST'!L$2:L$11)-(ROW('CLIENT LIST'!L$2)-1)),ROWS($1:208))),"")</f>
        <v/>
      </c>
      <c r="D209" s="259" t="str">
        <f t="array" ref="D209">IFERROR(INDEX('CLIENT LIST'!F$2:F$11,SMALL(IF('CLIENT LIST'!L$2:L$11="Uninsured",ROW('CLIENT LIST'!L$2:L$11)-(ROW('CLIENT LIST'!L$2)-1)),ROWS($1:208))),"")</f>
        <v/>
      </c>
      <c r="E209" s="259" t="str">
        <f t="array" ref="E209">IFERROR(INDEX('CLIENT LIST'!H$2:H$11,SMALL(IF('CLIENT LIST'!L$2:L$11="Uninsured",ROW('CLIENT LIST'!L$2:L$11)-(ROW('CLIENT LIST'!L$2)-1)),ROWS($1:208))),"")</f>
        <v/>
      </c>
      <c r="F209" s="259" t="str">
        <f t="array" ref="F209">IFERROR(INDEX('CLIENT LIST'!L$2:L$11,SMALL(IF('CLIENT LIST'!L$2:L$11="Uninsured",ROW('CLIENT LIST'!L$2:L$11)-(ROW('CLIENT LIST'!L$2)-1)),ROWS($1:208))),"")</f>
        <v/>
      </c>
      <c r="G209" s="264" t="str">
        <f t="array" ref="G209">IFERROR(INDEX('CLIENT LIST'!M$2:M$11,SMALL(IF('CLIENT LIST'!L$2:L$11="Uninsured",ROW('CLIENT LIST'!L$2:L$11)-(ROW('CLIENT LIST'!L$2)-1)),ROWS($1:208))),"")</f>
        <v/>
      </c>
    </row>
    <row r="210" spans="1:7" x14ac:dyDescent="0.15">
      <c r="A210" s="258">
        <v>209</v>
      </c>
      <c r="B210" s="259" t="str">
        <f t="array" ref="B210">IFERROR(INDEX('CLIENT LIST'!E$2:E$11,SMALL(IF('CLIENT LIST'!L$2:L$11="Uninsured",ROW('CLIENT LIST'!L$2:L$11)-(ROW('CLIENT LIST'!L$2)-1)),ROWS($1:209))),"")</f>
        <v/>
      </c>
      <c r="C210" s="259" t="str">
        <f t="array" ref="C210">IFERROR(INDEX('CLIENT LIST'!G$2:G$11,SMALL(IF('CLIENT LIST'!L$2:L$11="Uninsured",ROW('CLIENT LIST'!L$2:L$11)-(ROW('CLIENT LIST'!L$2)-1)),ROWS($1:209))),"")</f>
        <v/>
      </c>
      <c r="D210" s="259" t="str">
        <f t="array" ref="D210">IFERROR(INDEX('CLIENT LIST'!F$2:F$11,SMALL(IF('CLIENT LIST'!L$2:L$11="Uninsured",ROW('CLIENT LIST'!L$2:L$11)-(ROW('CLIENT LIST'!L$2)-1)),ROWS($1:209))),"")</f>
        <v/>
      </c>
      <c r="E210" s="259" t="str">
        <f t="array" ref="E210">IFERROR(INDEX('CLIENT LIST'!H$2:H$11,SMALL(IF('CLIENT LIST'!L$2:L$11="Uninsured",ROW('CLIENT LIST'!L$2:L$11)-(ROW('CLIENT LIST'!L$2)-1)),ROWS($1:209))),"")</f>
        <v/>
      </c>
      <c r="F210" s="259" t="str">
        <f t="array" ref="F210">IFERROR(INDEX('CLIENT LIST'!L$2:L$11,SMALL(IF('CLIENT LIST'!L$2:L$11="Uninsured",ROW('CLIENT LIST'!L$2:L$11)-(ROW('CLIENT LIST'!L$2)-1)),ROWS($1:209))),"")</f>
        <v/>
      </c>
      <c r="G210" s="264" t="str">
        <f t="array" ref="G210">IFERROR(INDEX('CLIENT LIST'!M$2:M$11,SMALL(IF('CLIENT LIST'!L$2:L$11="Uninsured",ROW('CLIENT LIST'!L$2:L$11)-(ROW('CLIENT LIST'!L$2)-1)),ROWS($1:209))),"")</f>
        <v/>
      </c>
    </row>
    <row r="211" spans="1:7" x14ac:dyDescent="0.15">
      <c r="A211" s="258">
        <v>210</v>
      </c>
      <c r="B211" s="259" t="str">
        <f t="array" ref="B211">IFERROR(INDEX('CLIENT LIST'!E$2:E$11,SMALL(IF('CLIENT LIST'!L$2:L$11="Uninsured",ROW('CLIENT LIST'!L$2:L$11)-(ROW('CLIENT LIST'!L$2)-1)),ROWS($1:210))),"")</f>
        <v/>
      </c>
      <c r="C211" s="259" t="str">
        <f t="array" ref="C211">IFERROR(INDEX('CLIENT LIST'!G$2:G$11,SMALL(IF('CLIENT LIST'!L$2:L$11="Uninsured",ROW('CLIENT LIST'!L$2:L$11)-(ROW('CLIENT LIST'!L$2)-1)),ROWS($1:210))),"")</f>
        <v/>
      </c>
      <c r="D211" s="259" t="str">
        <f t="array" ref="D211">IFERROR(INDEX('CLIENT LIST'!F$2:F$11,SMALL(IF('CLIENT LIST'!L$2:L$11="Uninsured",ROW('CLIENT LIST'!L$2:L$11)-(ROW('CLIENT LIST'!L$2)-1)),ROWS($1:210))),"")</f>
        <v/>
      </c>
      <c r="E211" s="259" t="str">
        <f t="array" ref="E211">IFERROR(INDEX('CLIENT LIST'!H$2:H$11,SMALL(IF('CLIENT LIST'!L$2:L$11="Uninsured",ROW('CLIENT LIST'!L$2:L$11)-(ROW('CLIENT LIST'!L$2)-1)),ROWS($1:210))),"")</f>
        <v/>
      </c>
      <c r="F211" s="259" t="str">
        <f t="array" ref="F211">IFERROR(INDEX('CLIENT LIST'!L$2:L$11,SMALL(IF('CLIENT LIST'!L$2:L$11="Uninsured",ROW('CLIENT LIST'!L$2:L$11)-(ROW('CLIENT LIST'!L$2)-1)),ROWS($1:210))),"")</f>
        <v/>
      </c>
      <c r="G211" s="264" t="str">
        <f t="array" ref="G211">IFERROR(INDEX('CLIENT LIST'!M$2:M$11,SMALL(IF('CLIENT LIST'!L$2:L$11="Uninsured",ROW('CLIENT LIST'!L$2:L$11)-(ROW('CLIENT LIST'!L$2)-1)),ROWS($1:210))),"")</f>
        <v/>
      </c>
    </row>
    <row r="212" spans="1:7" x14ac:dyDescent="0.15">
      <c r="A212" s="258">
        <v>211</v>
      </c>
      <c r="B212" s="259" t="str">
        <f t="array" ref="B212">IFERROR(INDEX('CLIENT LIST'!E$2:E$11,SMALL(IF('CLIENT LIST'!L$2:L$11="Uninsured",ROW('CLIENT LIST'!L$2:L$11)-(ROW('CLIENT LIST'!L$2)-1)),ROWS($1:211))),"")</f>
        <v/>
      </c>
      <c r="C212" s="259" t="str">
        <f t="array" ref="C212">IFERROR(INDEX('CLIENT LIST'!G$2:G$11,SMALL(IF('CLIENT LIST'!L$2:L$11="Uninsured",ROW('CLIENT LIST'!L$2:L$11)-(ROW('CLIENT LIST'!L$2)-1)),ROWS($1:211))),"")</f>
        <v/>
      </c>
      <c r="D212" s="259" t="str">
        <f t="array" ref="D212">IFERROR(INDEX('CLIENT LIST'!F$2:F$11,SMALL(IF('CLIENT LIST'!L$2:L$11="Uninsured",ROW('CLIENT LIST'!L$2:L$11)-(ROW('CLIENT LIST'!L$2)-1)),ROWS($1:211))),"")</f>
        <v/>
      </c>
      <c r="E212" s="259" t="str">
        <f t="array" ref="E212">IFERROR(INDEX('CLIENT LIST'!H$2:H$11,SMALL(IF('CLIENT LIST'!L$2:L$11="Uninsured",ROW('CLIENT LIST'!L$2:L$11)-(ROW('CLIENT LIST'!L$2)-1)),ROWS($1:211))),"")</f>
        <v/>
      </c>
      <c r="F212" s="259" t="str">
        <f t="array" ref="F212">IFERROR(INDEX('CLIENT LIST'!L$2:L$11,SMALL(IF('CLIENT LIST'!L$2:L$11="Uninsured",ROW('CLIENT LIST'!L$2:L$11)-(ROW('CLIENT LIST'!L$2)-1)),ROWS($1:211))),"")</f>
        <v/>
      </c>
      <c r="G212" s="264" t="str">
        <f t="array" ref="G212">IFERROR(INDEX('CLIENT LIST'!M$2:M$11,SMALL(IF('CLIENT LIST'!L$2:L$11="Uninsured",ROW('CLIENT LIST'!L$2:L$11)-(ROW('CLIENT LIST'!L$2)-1)),ROWS($1:211))),"")</f>
        <v/>
      </c>
    </row>
    <row r="213" spans="1:7" x14ac:dyDescent="0.15">
      <c r="A213" s="258">
        <v>212</v>
      </c>
      <c r="B213" s="259" t="str">
        <f t="array" ref="B213">IFERROR(INDEX('CLIENT LIST'!E$2:E$11,SMALL(IF('CLIENT LIST'!L$2:L$11="Uninsured",ROW('CLIENT LIST'!L$2:L$11)-(ROW('CLIENT LIST'!L$2)-1)),ROWS($1:212))),"")</f>
        <v/>
      </c>
      <c r="C213" s="259" t="str">
        <f t="array" ref="C213">IFERROR(INDEX('CLIENT LIST'!G$2:G$11,SMALL(IF('CLIENT LIST'!L$2:L$11="Uninsured",ROW('CLIENT LIST'!L$2:L$11)-(ROW('CLIENT LIST'!L$2)-1)),ROWS($1:212))),"")</f>
        <v/>
      </c>
      <c r="D213" s="259" t="str">
        <f t="array" ref="D213">IFERROR(INDEX('CLIENT LIST'!F$2:F$11,SMALL(IF('CLIENT LIST'!L$2:L$11="Uninsured",ROW('CLIENT LIST'!L$2:L$11)-(ROW('CLIENT LIST'!L$2)-1)),ROWS($1:212))),"")</f>
        <v/>
      </c>
      <c r="E213" s="259" t="str">
        <f t="array" ref="E213">IFERROR(INDEX('CLIENT LIST'!H$2:H$11,SMALL(IF('CLIENT LIST'!L$2:L$11="Uninsured",ROW('CLIENT LIST'!L$2:L$11)-(ROW('CLIENT LIST'!L$2)-1)),ROWS($1:212))),"")</f>
        <v/>
      </c>
      <c r="F213" s="259" t="str">
        <f t="array" ref="F213">IFERROR(INDEX('CLIENT LIST'!L$2:L$11,SMALL(IF('CLIENT LIST'!L$2:L$11="Uninsured",ROW('CLIENT LIST'!L$2:L$11)-(ROW('CLIENT LIST'!L$2)-1)),ROWS($1:212))),"")</f>
        <v/>
      </c>
      <c r="G213" s="264" t="str">
        <f t="array" ref="G213">IFERROR(INDEX('CLIENT LIST'!M$2:M$11,SMALL(IF('CLIENT LIST'!L$2:L$11="Uninsured",ROW('CLIENT LIST'!L$2:L$11)-(ROW('CLIENT LIST'!L$2)-1)),ROWS($1:212))),"")</f>
        <v/>
      </c>
    </row>
    <row r="214" spans="1:7" x14ac:dyDescent="0.15">
      <c r="A214" s="258">
        <v>213</v>
      </c>
      <c r="B214" s="259" t="str">
        <f t="array" ref="B214">IFERROR(INDEX('CLIENT LIST'!E$2:E$11,SMALL(IF('CLIENT LIST'!L$2:L$11="Uninsured",ROW('CLIENT LIST'!L$2:L$11)-(ROW('CLIENT LIST'!L$2)-1)),ROWS($1:213))),"")</f>
        <v/>
      </c>
      <c r="C214" s="259" t="str">
        <f t="array" ref="C214">IFERROR(INDEX('CLIENT LIST'!G$2:G$11,SMALL(IF('CLIENT LIST'!L$2:L$11="Uninsured",ROW('CLIENT LIST'!L$2:L$11)-(ROW('CLIENT LIST'!L$2)-1)),ROWS($1:213))),"")</f>
        <v/>
      </c>
      <c r="D214" s="259" t="str">
        <f t="array" ref="D214">IFERROR(INDEX('CLIENT LIST'!F$2:F$11,SMALL(IF('CLIENT LIST'!L$2:L$11="Uninsured",ROW('CLIENT LIST'!L$2:L$11)-(ROW('CLIENT LIST'!L$2)-1)),ROWS($1:213))),"")</f>
        <v/>
      </c>
      <c r="E214" s="259" t="str">
        <f t="array" ref="E214">IFERROR(INDEX('CLIENT LIST'!H$2:H$11,SMALL(IF('CLIENT LIST'!L$2:L$11="Uninsured",ROW('CLIENT LIST'!L$2:L$11)-(ROW('CLIENT LIST'!L$2)-1)),ROWS($1:213))),"")</f>
        <v/>
      </c>
      <c r="F214" s="259" t="str">
        <f t="array" ref="F214">IFERROR(INDEX('CLIENT LIST'!L$2:L$11,SMALL(IF('CLIENT LIST'!L$2:L$11="Uninsured",ROW('CLIENT LIST'!L$2:L$11)-(ROW('CLIENT LIST'!L$2)-1)),ROWS($1:213))),"")</f>
        <v/>
      </c>
      <c r="G214" s="264" t="str">
        <f t="array" ref="G214">IFERROR(INDEX('CLIENT LIST'!M$2:M$11,SMALL(IF('CLIENT LIST'!L$2:L$11="Uninsured",ROW('CLIENT LIST'!L$2:L$11)-(ROW('CLIENT LIST'!L$2)-1)),ROWS($1:213))),"")</f>
        <v/>
      </c>
    </row>
    <row r="215" spans="1:7" x14ac:dyDescent="0.15">
      <c r="A215" s="258">
        <v>214</v>
      </c>
      <c r="B215" s="259" t="str">
        <f t="array" ref="B215">IFERROR(INDEX('CLIENT LIST'!E$2:E$11,SMALL(IF('CLIENT LIST'!L$2:L$11="Uninsured",ROW('CLIENT LIST'!L$2:L$11)-(ROW('CLIENT LIST'!L$2)-1)),ROWS($1:214))),"")</f>
        <v/>
      </c>
      <c r="C215" s="259" t="str">
        <f t="array" ref="C215">IFERROR(INDEX('CLIENT LIST'!G$2:G$11,SMALL(IF('CLIENT LIST'!L$2:L$11="Uninsured",ROW('CLIENT LIST'!L$2:L$11)-(ROW('CLIENT LIST'!L$2)-1)),ROWS($1:214))),"")</f>
        <v/>
      </c>
      <c r="D215" s="259" t="str">
        <f t="array" ref="D215">IFERROR(INDEX('CLIENT LIST'!F$2:F$11,SMALL(IF('CLIENT LIST'!L$2:L$11="Uninsured",ROW('CLIENT LIST'!L$2:L$11)-(ROW('CLIENT LIST'!L$2)-1)),ROWS($1:214))),"")</f>
        <v/>
      </c>
      <c r="E215" s="259" t="str">
        <f t="array" ref="E215">IFERROR(INDEX('CLIENT LIST'!H$2:H$11,SMALL(IF('CLIENT LIST'!L$2:L$11="Uninsured",ROW('CLIENT LIST'!L$2:L$11)-(ROW('CLIENT LIST'!L$2)-1)),ROWS($1:214))),"")</f>
        <v/>
      </c>
      <c r="F215" s="259" t="str">
        <f t="array" ref="F215">IFERROR(INDEX('CLIENT LIST'!L$2:L$11,SMALL(IF('CLIENT LIST'!L$2:L$11="Uninsured",ROW('CLIENT LIST'!L$2:L$11)-(ROW('CLIENT LIST'!L$2)-1)),ROWS($1:214))),"")</f>
        <v/>
      </c>
      <c r="G215" s="264" t="str">
        <f t="array" ref="G215">IFERROR(INDEX('CLIENT LIST'!M$2:M$11,SMALL(IF('CLIENT LIST'!L$2:L$11="Uninsured",ROW('CLIENT LIST'!L$2:L$11)-(ROW('CLIENT LIST'!L$2)-1)),ROWS($1:214))),"")</f>
        <v/>
      </c>
    </row>
    <row r="216" spans="1:7" x14ac:dyDescent="0.15">
      <c r="A216" s="258">
        <v>215</v>
      </c>
      <c r="B216" s="259" t="str">
        <f t="array" ref="B216">IFERROR(INDEX('CLIENT LIST'!E$2:E$11,SMALL(IF('CLIENT LIST'!L$2:L$11="Uninsured",ROW('CLIENT LIST'!L$2:L$11)-(ROW('CLIENT LIST'!L$2)-1)),ROWS($1:215))),"")</f>
        <v/>
      </c>
      <c r="C216" s="259" t="str">
        <f t="array" ref="C216">IFERROR(INDEX('CLIENT LIST'!G$2:G$11,SMALL(IF('CLIENT LIST'!L$2:L$11="Uninsured",ROW('CLIENT LIST'!L$2:L$11)-(ROW('CLIENT LIST'!L$2)-1)),ROWS($1:215))),"")</f>
        <v/>
      </c>
      <c r="D216" s="259" t="str">
        <f t="array" ref="D216">IFERROR(INDEX('CLIENT LIST'!F$2:F$11,SMALL(IF('CLIENT LIST'!L$2:L$11="Uninsured",ROW('CLIENT LIST'!L$2:L$11)-(ROW('CLIENT LIST'!L$2)-1)),ROWS($1:215))),"")</f>
        <v/>
      </c>
      <c r="E216" s="259" t="str">
        <f t="array" ref="E216">IFERROR(INDEX('CLIENT LIST'!H$2:H$11,SMALL(IF('CLIENT LIST'!L$2:L$11="Uninsured",ROW('CLIENT LIST'!L$2:L$11)-(ROW('CLIENT LIST'!L$2)-1)),ROWS($1:215))),"")</f>
        <v/>
      </c>
      <c r="F216" s="259" t="str">
        <f t="array" ref="F216">IFERROR(INDEX('CLIENT LIST'!L$2:L$11,SMALL(IF('CLIENT LIST'!L$2:L$11="Uninsured",ROW('CLIENT LIST'!L$2:L$11)-(ROW('CLIENT LIST'!L$2)-1)),ROWS($1:215))),"")</f>
        <v/>
      </c>
      <c r="G216" s="264" t="str">
        <f t="array" ref="G216">IFERROR(INDEX('CLIENT LIST'!M$2:M$11,SMALL(IF('CLIENT LIST'!L$2:L$11="Uninsured",ROW('CLIENT LIST'!L$2:L$11)-(ROW('CLIENT LIST'!L$2)-1)),ROWS($1:215))),"")</f>
        <v/>
      </c>
    </row>
    <row r="217" spans="1:7" x14ac:dyDescent="0.15">
      <c r="A217" s="258">
        <v>216</v>
      </c>
      <c r="B217" s="259" t="str">
        <f t="array" ref="B217">IFERROR(INDEX('CLIENT LIST'!E$2:E$11,SMALL(IF('CLIENT LIST'!L$2:L$11="Uninsured",ROW('CLIENT LIST'!L$2:L$11)-(ROW('CLIENT LIST'!L$2)-1)),ROWS($1:216))),"")</f>
        <v/>
      </c>
      <c r="C217" s="259" t="str">
        <f t="array" ref="C217">IFERROR(INDEX('CLIENT LIST'!G$2:G$11,SMALL(IF('CLIENT LIST'!L$2:L$11="Uninsured",ROW('CLIENT LIST'!L$2:L$11)-(ROW('CLIENT LIST'!L$2)-1)),ROWS($1:216))),"")</f>
        <v/>
      </c>
      <c r="D217" s="259" t="str">
        <f t="array" ref="D217">IFERROR(INDEX('CLIENT LIST'!F$2:F$11,SMALL(IF('CLIENT LIST'!L$2:L$11="Uninsured",ROW('CLIENT LIST'!L$2:L$11)-(ROW('CLIENT LIST'!L$2)-1)),ROWS($1:216))),"")</f>
        <v/>
      </c>
      <c r="E217" s="259" t="str">
        <f t="array" ref="E217">IFERROR(INDEX('CLIENT LIST'!H$2:H$11,SMALL(IF('CLIENT LIST'!L$2:L$11="Uninsured",ROW('CLIENT LIST'!L$2:L$11)-(ROW('CLIENT LIST'!L$2)-1)),ROWS($1:216))),"")</f>
        <v/>
      </c>
      <c r="F217" s="259" t="str">
        <f t="array" ref="F217">IFERROR(INDEX('CLIENT LIST'!L$2:L$11,SMALL(IF('CLIENT LIST'!L$2:L$11="Uninsured",ROW('CLIENT LIST'!L$2:L$11)-(ROW('CLIENT LIST'!L$2)-1)),ROWS($1:216))),"")</f>
        <v/>
      </c>
      <c r="G217" s="264" t="str">
        <f t="array" ref="G217">IFERROR(INDEX('CLIENT LIST'!M$2:M$11,SMALL(IF('CLIENT LIST'!L$2:L$11="Uninsured",ROW('CLIENT LIST'!L$2:L$11)-(ROW('CLIENT LIST'!L$2)-1)),ROWS($1:216))),"")</f>
        <v/>
      </c>
    </row>
    <row r="218" spans="1:7" x14ac:dyDescent="0.15">
      <c r="A218" s="258">
        <v>217</v>
      </c>
      <c r="B218" s="259" t="str">
        <f t="array" ref="B218">IFERROR(INDEX('CLIENT LIST'!E$2:E$11,SMALL(IF('CLIENT LIST'!L$2:L$11="Uninsured",ROW('CLIENT LIST'!L$2:L$11)-(ROW('CLIENT LIST'!L$2)-1)),ROWS($1:217))),"")</f>
        <v/>
      </c>
      <c r="C218" s="259" t="str">
        <f t="array" ref="C218">IFERROR(INDEX('CLIENT LIST'!G$2:G$11,SMALL(IF('CLIENT LIST'!L$2:L$11="Uninsured",ROW('CLIENT LIST'!L$2:L$11)-(ROW('CLIENT LIST'!L$2)-1)),ROWS($1:217))),"")</f>
        <v/>
      </c>
      <c r="D218" s="259" t="str">
        <f t="array" ref="D218">IFERROR(INDEX('CLIENT LIST'!F$2:F$11,SMALL(IF('CLIENT LIST'!L$2:L$11="Uninsured",ROW('CLIENT LIST'!L$2:L$11)-(ROW('CLIENT LIST'!L$2)-1)),ROWS($1:217))),"")</f>
        <v/>
      </c>
      <c r="E218" s="259" t="str">
        <f t="array" ref="E218">IFERROR(INDEX('CLIENT LIST'!H$2:H$11,SMALL(IF('CLIENT LIST'!L$2:L$11="Uninsured",ROW('CLIENT LIST'!L$2:L$11)-(ROW('CLIENT LIST'!L$2)-1)),ROWS($1:217))),"")</f>
        <v/>
      </c>
      <c r="F218" s="259" t="str">
        <f t="array" ref="F218">IFERROR(INDEX('CLIENT LIST'!L$2:L$11,SMALL(IF('CLIENT LIST'!L$2:L$11="Uninsured",ROW('CLIENT LIST'!L$2:L$11)-(ROW('CLIENT LIST'!L$2)-1)),ROWS($1:217))),"")</f>
        <v/>
      </c>
      <c r="G218" s="264" t="str">
        <f t="array" ref="G218">IFERROR(INDEX('CLIENT LIST'!M$2:M$11,SMALL(IF('CLIENT LIST'!L$2:L$11="Uninsured",ROW('CLIENT LIST'!L$2:L$11)-(ROW('CLIENT LIST'!L$2)-1)),ROWS($1:217))),"")</f>
        <v/>
      </c>
    </row>
    <row r="219" spans="1:7" x14ac:dyDescent="0.15">
      <c r="A219" s="258">
        <v>218</v>
      </c>
      <c r="B219" s="259" t="str">
        <f t="array" ref="B219">IFERROR(INDEX('CLIENT LIST'!E$2:E$11,SMALL(IF('CLIENT LIST'!L$2:L$11="Uninsured",ROW('CLIENT LIST'!L$2:L$11)-(ROW('CLIENT LIST'!L$2)-1)),ROWS($1:218))),"")</f>
        <v/>
      </c>
      <c r="C219" s="259" t="str">
        <f t="array" ref="C219">IFERROR(INDEX('CLIENT LIST'!G$2:G$11,SMALL(IF('CLIENT LIST'!L$2:L$11="Uninsured",ROW('CLIENT LIST'!L$2:L$11)-(ROW('CLIENT LIST'!L$2)-1)),ROWS($1:218))),"")</f>
        <v/>
      </c>
      <c r="D219" s="259" t="str">
        <f t="array" ref="D219">IFERROR(INDEX('CLIENT LIST'!F$2:F$11,SMALL(IF('CLIENT LIST'!L$2:L$11="Uninsured",ROW('CLIENT LIST'!L$2:L$11)-(ROW('CLIENT LIST'!L$2)-1)),ROWS($1:218))),"")</f>
        <v/>
      </c>
      <c r="E219" s="259" t="str">
        <f t="array" ref="E219">IFERROR(INDEX('CLIENT LIST'!H$2:H$11,SMALL(IF('CLIENT LIST'!L$2:L$11="Uninsured",ROW('CLIENT LIST'!L$2:L$11)-(ROW('CLIENT LIST'!L$2)-1)),ROWS($1:218))),"")</f>
        <v/>
      </c>
      <c r="F219" s="259" t="str">
        <f t="array" ref="F219">IFERROR(INDEX('CLIENT LIST'!L$2:L$11,SMALL(IF('CLIENT LIST'!L$2:L$11="Uninsured",ROW('CLIENT LIST'!L$2:L$11)-(ROW('CLIENT LIST'!L$2)-1)),ROWS($1:218))),"")</f>
        <v/>
      </c>
      <c r="G219" s="264" t="str">
        <f t="array" ref="G219">IFERROR(INDEX('CLIENT LIST'!M$2:M$11,SMALL(IF('CLIENT LIST'!L$2:L$11="Uninsured",ROW('CLIENT LIST'!L$2:L$11)-(ROW('CLIENT LIST'!L$2)-1)),ROWS($1:218))),"")</f>
        <v/>
      </c>
    </row>
    <row r="220" spans="1:7" x14ac:dyDescent="0.15">
      <c r="A220" s="258">
        <v>219</v>
      </c>
      <c r="B220" s="259" t="str">
        <f t="array" ref="B220">IFERROR(INDEX('CLIENT LIST'!E$2:E$11,SMALL(IF('CLIENT LIST'!L$2:L$11="Uninsured",ROW('CLIENT LIST'!L$2:L$11)-(ROW('CLIENT LIST'!L$2)-1)),ROWS($1:219))),"")</f>
        <v/>
      </c>
      <c r="C220" s="259" t="str">
        <f t="array" ref="C220">IFERROR(INDEX('CLIENT LIST'!G$2:G$11,SMALL(IF('CLIENT LIST'!L$2:L$11="Uninsured",ROW('CLIENT LIST'!L$2:L$11)-(ROW('CLIENT LIST'!L$2)-1)),ROWS($1:219))),"")</f>
        <v/>
      </c>
      <c r="D220" s="259" t="str">
        <f t="array" ref="D220">IFERROR(INDEX('CLIENT LIST'!F$2:F$11,SMALL(IF('CLIENT LIST'!L$2:L$11="Uninsured",ROW('CLIENT LIST'!L$2:L$11)-(ROW('CLIENT LIST'!L$2)-1)),ROWS($1:219))),"")</f>
        <v/>
      </c>
      <c r="E220" s="259" t="str">
        <f t="array" ref="E220">IFERROR(INDEX('CLIENT LIST'!H$2:H$11,SMALL(IF('CLIENT LIST'!L$2:L$11="Uninsured",ROW('CLIENT LIST'!L$2:L$11)-(ROW('CLIENT LIST'!L$2)-1)),ROWS($1:219))),"")</f>
        <v/>
      </c>
      <c r="F220" s="259" t="str">
        <f t="array" ref="F220">IFERROR(INDEX('CLIENT LIST'!L$2:L$11,SMALL(IF('CLIENT LIST'!L$2:L$11="Uninsured",ROW('CLIENT LIST'!L$2:L$11)-(ROW('CLIENT LIST'!L$2)-1)),ROWS($1:219))),"")</f>
        <v/>
      </c>
      <c r="G220" s="264" t="str">
        <f t="array" ref="G220">IFERROR(INDEX('CLIENT LIST'!M$2:M$11,SMALL(IF('CLIENT LIST'!L$2:L$11="Uninsured",ROW('CLIENT LIST'!L$2:L$11)-(ROW('CLIENT LIST'!L$2)-1)),ROWS($1:219))),"")</f>
        <v/>
      </c>
    </row>
    <row r="221" spans="1:7" x14ac:dyDescent="0.15">
      <c r="A221" s="258">
        <v>220</v>
      </c>
      <c r="B221" s="259" t="str">
        <f t="array" ref="B221">IFERROR(INDEX('CLIENT LIST'!E$2:E$11,SMALL(IF('CLIENT LIST'!L$2:L$11="Uninsured",ROW('CLIENT LIST'!L$2:L$11)-(ROW('CLIENT LIST'!L$2)-1)),ROWS($1:220))),"")</f>
        <v/>
      </c>
      <c r="C221" s="259" t="str">
        <f t="array" ref="C221">IFERROR(INDEX('CLIENT LIST'!G$2:G$11,SMALL(IF('CLIENT LIST'!L$2:L$11="Uninsured",ROW('CLIENT LIST'!L$2:L$11)-(ROW('CLIENT LIST'!L$2)-1)),ROWS($1:220))),"")</f>
        <v/>
      </c>
      <c r="D221" s="259" t="str">
        <f t="array" ref="D221">IFERROR(INDEX('CLIENT LIST'!F$2:F$11,SMALL(IF('CLIENT LIST'!L$2:L$11="Uninsured",ROW('CLIENT LIST'!L$2:L$11)-(ROW('CLIENT LIST'!L$2)-1)),ROWS($1:220))),"")</f>
        <v/>
      </c>
      <c r="E221" s="259" t="str">
        <f t="array" ref="E221">IFERROR(INDEX('CLIENT LIST'!H$2:H$11,SMALL(IF('CLIENT LIST'!L$2:L$11="Uninsured",ROW('CLIENT LIST'!L$2:L$11)-(ROW('CLIENT LIST'!L$2)-1)),ROWS($1:220))),"")</f>
        <v/>
      </c>
      <c r="F221" s="259" t="str">
        <f t="array" ref="F221">IFERROR(INDEX('CLIENT LIST'!L$2:L$11,SMALL(IF('CLIENT LIST'!L$2:L$11="Uninsured",ROW('CLIENT LIST'!L$2:L$11)-(ROW('CLIENT LIST'!L$2)-1)),ROWS($1:220))),"")</f>
        <v/>
      </c>
      <c r="G221" s="264" t="str">
        <f t="array" ref="G221">IFERROR(INDEX('CLIENT LIST'!M$2:M$11,SMALL(IF('CLIENT LIST'!L$2:L$11="Uninsured",ROW('CLIENT LIST'!L$2:L$11)-(ROW('CLIENT LIST'!L$2)-1)),ROWS($1:220))),"")</f>
        <v/>
      </c>
    </row>
    <row r="222" spans="1:7" x14ac:dyDescent="0.15">
      <c r="A222" s="258">
        <v>221</v>
      </c>
      <c r="B222" s="259" t="str">
        <f t="array" ref="B222">IFERROR(INDEX('CLIENT LIST'!E$2:E$11,SMALL(IF('CLIENT LIST'!L$2:L$11="Uninsured",ROW('CLIENT LIST'!L$2:L$11)-(ROW('CLIENT LIST'!L$2)-1)),ROWS($1:221))),"")</f>
        <v/>
      </c>
      <c r="C222" s="259" t="str">
        <f t="array" ref="C222">IFERROR(INDEX('CLIENT LIST'!G$2:G$11,SMALL(IF('CLIENT LIST'!L$2:L$11="Uninsured",ROW('CLIENT LIST'!L$2:L$11)-(ROW('CLIENT LIST'!L$2)-1)),ROWS($1:221))),"")</f>
        <v/>
      </c>
      <c r="D222" s="259" t="str">
        <f t="array" ref="D222">IFERROR(INDEX('CLIENT LIST'!F$2:F$11,SMALL(IF('CLIENT LIST'!L$2:L$11="Uninsured",ROW('CLIENT LIST'!L$2:L$11)-(ROW('CLIENT LIST'!L$2)-1)),ROWS($1:221))),"")</f>
        <v/>
      </c>
      <c r="E222" s="259" t="str">
        <f t="array" ref="E222">IFERROR(INDEX('CLIENT LIST'!H$2:H$11,SMALL(IF('CLIENT LIST'!L$2:L$11="Uninsured",ROW('CLIENT LIST'!L$2:L$11)-(ROW('CLIENT LIST'!L$2)-1)),ROWS($1:221))),"")</f>
        <v/>
      </c>
      <c r="F222" s="259" t="str">
        <f t="array" ref="F222">IFERROR(INDEX('CLIENT LIST'!L$2:L$11,SMALL(IF('CLIENT LIST'!L$2:L$11="Uninsured",ROW('CLIENT LIST'!L$2:L$11)-(ROW('CLIENT LIST'!L$2)-1)),ROWS($1:221))),"")</f>
        <v/>
      </c>
      <c r="G222" s="264" t="str">
        <f t="array" ref="G222">IFERROR(INDEX('CLIENT LIST'!M$2:M$11,SMALL(IF('CLIENT LIST'!L$2:L$11="Uninsured",ROW('CLIENT LIST'!L$2:L$11)-(ROW('CLIENT LIST'!L$2)-1)),ROWS($1:221))),"")</f>
        <v/>
      </c>
    </row>
    <row r="223" spans="1:7" x14ac:dyDescent="0.15">
      <c r="A223" s="258">
        <v>222</v>
      </c>
      <c r="B223" s="259" t="str">
        <f t="array" ref="B223">IFERROR(INDEX('CLIENT LIST'!E$2:E$11,SMALL(IF('CLIENT LIST'!L$2:L$11="Uninsured",ROW('CLIENT LIST'!L$2:L$11)-(ROW('CLIENT LIST'!L$2)-1)),ROWS($1:222))),"")</f>
        <v/>
      </c>
      <c r="C223" s="259" t="str">
        <f t="array" ref="C223">IFERROR(INDEX('CLIENT LIST'!G$2:G$11,SMALL(IF('CLIENT LIST'!L$2:L$11="Uninsured",ROW('CLIENT LIST'!L$2:L$11)-(ROW('CLIENT LIST'!L$2)-1)),ROWS($1:222))),"")</f>
        <v/>
      </c>
      <c r="D223" s="259" t="str">
        <f t="array" ref="D223">IFERROR(INDEX('CLIENT LIST'!F$2:F$11,SMALL(IF('CLIENT LIST'!L$2:L$11="Uninsured",ROW('CLIENT LIST'!L$2:L$11)-(ROW('CLIENT LIST'!L$2)-1)),ROWS($1:222))),"")</f>
        <v/>
      </c>
      <c r="E223" s="259" t="str">
        <f t="array" ref="E223">IFERROR(INDEX('CLIENT LIST'!H$2:H$11,SMALL(IF('CLIENT LIST'!L$2:L$11="Uninsured",ROW('CLIENT LIST'!L$2:L$11)-(ROW('CLIENT LIST'!L$2)-1)),ROWS($1:222))),"")</f>
        <v/>
      </c>
      <c r="F223" s="259" t="str">
        <f t="array" ref="F223">IFERROR(INDEX('CLIENT LIST'!L$2:L$11,SMALL(IF('CLIENT LIST'!L$2:L$11="Uninsured",ROW('CLIENT LIST'!L$2:L$11)-(ROW('CLIENT LIST'!L$2)-1)),ROWS($1:222))),"")</f>
        <v/>
      </c>
      <c r="G223" s="264" t="str">
        <f t="array" ref="G223">IFERROR(INDEX('CLIENT LIST'!M$2:M$11,SMALL(IF('CLIENT LIST'!L$2:L$11="Uninsured",ROW('CLIENT LIST'!L$2:L$11)-(ROW('CLIENT LIST'!L$2)-1)),ROWS($1:222))),"")</f>
        <v/>
      </c>
    </row>
    <row r="224" spans="1:7" x14ac:dyDescent="0.15">
      <c r="A224" s="258">
        <v>223</v>
      </c>
      <c r="B224" s="259" t="str">
        <f t="array" ref="B224">IFERROR(INDEX('CLIENT LIST'!E$2:E$11,SMALL(IF('CLIENT LIST'!L$2:L$11="Uninsured",ROW('CLIENT LIST'!L$2:L$11)-(ROW('CLIENT LIST'!L$2)-1)),ROWS($1:223))),"")</f>
        <v/>
      </c>
      <c r="C224" s="259" t="str">
        <f t="array" ref="C224">IFERROR(INDEX('CLIENT LIST'!G$2:G$11,SMALL(IF('CLIENT LIST'!L$2:L$11="Uninsured",ROW('CLIENT LIST'!L$2:L$11)-(ROW('CLIENT LIST'!L$2)-1)),ROWS($1:223))),"")</f>
        <v/>
      </c>
      <c r="D224" s="259" t="str">
        <f t="array" ref="D224">IFERROR(INDEX('CLIENT LIST'!F$2:F$11,SMALL(IF('CLIENT LIST'!L$2:L$11="Uninsured",ROW('CLIENT LIST'!L$2:L$11)-(ROW('CLIENT LIST'!L$2)-1)),ROWS($1:223))),"")</f>
        <v/>
      </c>
      <c r="E224" s="259" t="str">
        <f t="array" ref="E224">IFERROR(INDEX('CLIENT LIST'!H$2:H$11,SMALL(IF('CLIENT LIST'!L$2:L$11="Uninsured",ROW('CLIENT LIST'!L$2:L$11)-(ROW('CLIENT LIST'!L$2)-1)),ROWS($1:223))),"")</f>
        <v/>
      </c>
      <c r="F224" s="259" t="str">
        <f t="array" ref="F224">IFERROR(INDEX('CLIENT LIST'!L$2:L$11,SMALL(IF('CLIENT LIST'!L$2:L$11="Uninsured",ROW('CLIENT LIST'!L$2:L$11)-(ROW('CLIENT LIST'!L$2)-1)),ROWS($1:223))),"")</f>
        <v/>
      </c>
      <c r="G224" s="264" t="str">
        <f t="array" ref="G224">IFERROR(INDEX('CLIENT LIST'!M$2:M$11,SMALL(IF('CLIENT LIST'!L$2:L$11="Uninsured",ROW('CLIENT LIST'!L$2:L$11)-(ROW('CLIENT LIST'!L$2)-1)),ROWS($1:223))),"")</f>
        <v/>
      </c>
    </row>
    <row r="225" spans="1:7" x14ac:dyDescent="0.15">
      <c r="A225" s="258">
        <v>224</v>
      </c>
      <c r="B225" s="259" t="str">
        <f t="array" ref="B225">IFERROR(INDEX('CLIENT LIST'!E$2:E$11,SMALL(IF('CLIENT LIST'!L$2:L$11="Uninsured",ROW('CLIENT LIST'!L$2:L$11)-(ROW('CLIENT LIST'!L$2)-1)),ROWS($1:224))),"")</f>
        <v/>
      </c>
      <c r="C225" s="259" t="str">
        <f t="array" ref="C225">IFERROR(INDEX('CLIENT LIST'!G$2:G$11,SMALL(IF('CLIENT LIST'!L$2:L$11="Uninsured",ROW('CLIENT LIST'!L$2:L$11)-(ROW('CLIENT LIST'!L$2)-1)),ROWS($1:224))),"")</f>
        <v/>
      </c>
      <c r="D225" s="259" t="str">
        <f t="array" ref="D225">IFERROR(INDEX('CLIENT LIST'!F$2:F$11,SMALL(IF('CLIENT LIST'!L$2:L$11="Uninsured",ROW('CLIENT LIST'!L$2:L$11)-(ROW('CLIENT LIST'!L$2)-1)),ROWS($1:224))),"")</f>
        <v/>
      </c>
      <c r="E225" s="259" t="str">
        <f t="array" ref="E225">IFERROR(INDEX('CLIENT LIST'!H$2:H$11,SMALL(IF('CLIENT LIST'!L$2:L$11="Uninsured",ROW('CLIENT LIST'!L$2:L$11)-(ROW('CLIENT LIST'!L$2)-1)),ROWS($1:224))),"")</f>
        <v/>
      </c>
      <c r="F225" s="259" t="str">
        <f t="array" ref="F225">IFERROR(INDEX('CLIENT LIST'!L$2:L$11,SMALL(IF('CLIENT LIST'!L$2:L$11="Uninsured",ROW('CLIENT LIST'!L$2:L$11)-(ROW('CLIENT LIST'!L$2)-1)),ROWS($1:224))),"")</f>
        <v/>
      </c>
      <c r="G225" s="264" t="str">
        <f t="array" ref="G225">IFERROR(INDEX('CLIENT LIST'!M$2:M$11,SMALL(IF('CLIENT LIST'!L$2:L$11="Uninsured",ROW('CLIENT LIST'!L$2:L$11)-(ROW('CLIENT LIST'!L$2)-1)),ROWS($1:224))),"")</f>
        <v/>
      </c>
    </row>
    <row r="226" spans="1:7" x14ac:dyDescent="0.15">
      <c r="A226" s="258">
        <v>225</v>
      </c>
      <c r="B226" s="259" t="str">
        <f t="array" ref="B226">IFERROR(INDEX('CLIENT LIST'!E$2:E$11,SMALL(IF('CLIENT LIST'!L$2:L$11="Uninsured",ROW('CLIENT LIST'!L$2:L$11)-(ROW('CLIENT LIST'!L$2)-1)),ROWS($1:225))),"")</f>
        <v/>
      </c>
      <c r="C226" s="259" t="str">
        <f t="array" ref="C226">IFERROR(INDEX('CLIENT LIST'!G$2:G$11,SMALL(IF('CLIENT LIST'!L$2:L$11="Uninsured",ROW('CLIENT LIST'!L$2:L$11)-(ROW('CLIENT LIST'!L$2)-1)),ROWS($1:225))),"")</f>
        <v/>
      </c>
      <c r="D226" s="259" t="str">
        <f t="array" ref="D226">IFERROR(INDEX('CLIENT LIST'!F$2:F$11,SMALL(IF('CLIENT LIST'!L$2:L$11="Uninsured",ROW('CLIENT LIST'!L$2:L$11)-(ROW('CLIENT LIST'!L$2)-1)),ROWS($1:225))),"")</f>
        <v/>
      </c>
      <c r="E226" s="259" t="str">
        <f t="array" ref="E226">IFERROR(INDEX('CLIENT LIST'!H$2:H$11,SMALL(IF('CLIENT LIST'!L$2:L$11="Uninsured",ROW('CLIENT LIST'!L$2:L$11)-(ROW('CLIENT LIST'!L$2)-1)),ROWS($1:225))),"")</f>
        <v/>
      </c>
      <c r="F226" s="259" t="str">
        <f t="array" ref="F226">IFERROR(INDEX('CLIENT LIST'!L$2:L$11,SMALL(IF('CLIENT LIST'!L$2:L$11="Uninsured",ROW('CLIENT LIST'!L$2:L$11)-(ROW('CLIENT LIST'!L$2)-1)),ROWS($1:225))),"")</f>
        <v/>
      </c>
      <c r="G226" s="264" t="str">
        <f t="array" ref="G226">IFERROR(INDEX('CLIENT LIST'!M$2:M$11,SMALL(IF('CLIENT LIST'!L$2:L$11="Uninsured",ROW('CLIENT LIST'!L$2:L$11)-(ROW('CLIENT LIST'!L$2)-1)),ROWS($1:225))),"")</f>
        <v/>
      </c>
    </row>
    <row r="227" spans="1:7" x14ac:dyDescent="0.15">
      <c r="A227" s="258">
        <v>226</v>
      </c>
      <c r="B227" s="259" t="str">
        <f t="array" ref="B227">IFERROR(INDEX('CLIENT LIST'!E$2:E$11,SMALL(IF('CLIENT LIST'!L$2:L$11="Uninsured",ROW('CLIENT LIST'!L$2:L$11)-(ROW('CLIENT LIST'!L$2)-1)),ROWS($1:226))),"")</f>
        <v/>
      </c>
      <c r="C227" s="259" t="str">
        <f t="array" ref="C227">IFERROR(INDEX('CLIENT LIST'!G$2:G$11,SMALL(IF('CLIENT LIST'!L$2:L$11="Uninsured",ROW('CLIENT LIST'!L$2:L$11)-(ROW('CLIENT LIST'!L$2)-1)),ROWS($1:226))),"")</f>
        <v/>
      </c>
      <c r="D227" s="259" t="str">
        <f t="array" ref="D227">IFERROR(INDEX('CLIENT LIST'!F$2:F$11,SMALL(IF('CLIENT LIST'!L$2:L$11="Uninsured",ROW('CLIENT LIST'!L$2:L$11)-(ROW('CLIENT LIST'!L$2)-1)),ROWS($1:226))),"")</f>
        <v/>
      </c>
      <c r="E227" s="259" t="str">
        <f t="array" ref="E227">IFERROR(INDEX('CLIENT LIST'!H$2:H$11,SMALL(IF('CLIENT LIST'!L$2:L$11="Uninsured",ROW('CLIENT LIST'!L$2:L$11)-(ROW('CLIENT LIST'!L$2)-1)),ROWS($1:226))),"")</f>
        <v/>
      </c>
      <c r="F227" s="259" t="str">
        <f t="array" ref="F227">IFERROR(INDEX('CLIENT LIST'!L$2:L$11,SMALL(IF('CLIENT LIST'!L$2:L$11="Uninsured",ROW('CLIENT LIST'!L$2:L$11)-(ROW('CLIENT LIST'!L$2)-1)),ROWS($1:226))),"")</f>
        <v/>
      </c>
      <c r="G227" s="264" t="str">
        <f t="array" ref="G227">IFERROR(INDEX('CLIENT LIST'!M$2:M$11,SMALL(IF('CLIENT LIST'!L$2:L$11="Uninsured",ROW('CLIENT LIST'!L$2:L$11)-(ROW('CLIENT LIST'!L$2)-1)),ROWS($1:226))),"")</f>
        <v/>
      </c>
    </row>
    <row r="228" spans="1:7" x14ac:dyDescent="0.15">
      <c r="A228" s="258">
        <v>227</v>
      </c>
      <c r="B228" s="259" t="str">
        <f t="array" ref="B228">IFERROR(INDEX('CLIENT LIST'!E$2:E$11,SMALL(IF('CLIENT LIST'!L$2:L$11="Uninsured",ROW('CLIENT LIST'!L$2:L$11)-(ROW('CLIENT LIST'!L$2)-1)),ROWS($1:227))),"")</f>
        <v/>
      </c>
      <c r="C228" s="259" t="str">
        <f t="array" ref="C228">IFERROR(INDEX('CLIENT LIST'!G$2:G$11,SMALL(IF('CLIENT LIST'!L$2:L$11="Uninsured",ROW('CLIENT LIST'!L$2:L$11)-(ROW('CLIENT LIST'!L$2)-1)),ROWS($1:227))),"")</f>
        <v/>
      </c>
      <c r="D228" s="259" t="str">
        <f t="array" ref="D228">IFERROR(INDEX('CLIENT LIST'!F$2:F$11,SMALL(IF('CLIENT LIST'!L$2:L$11="Uninsured",ROW('CLIENT LIST'!L$2:L$11)-(ROW('CLIENT LIST'!L$2)-1)),ROWS($1:227))),"")</f>
        <v/>
      </c>
      <c r="E228" s="259" t="str">
        <f t="array" ref="E228">IFERROR(INDEX('CLIENT LIST'!H$2:H$11,SMALL(IF('CLIENT LIST'!L$2:L$11="Uninsured",ROW('CLIENT LIST'!L$2:L$11)-(ROW('CLIENT LIST'!L$2)-1)),ROWS($1:227))),"")</f>
        <v/>
      </c>
      <c r="F228" s="259" t="str">
        <f t="array" ref="F228">IFERROR(INDEX('CLIENT LIST'!L$2:L$11,SMALL(IF('CLIENT LIST'!L$2:L$11="Uninsured",ROW('CLIENT LIST'!L$2:L$11)-(ROW('CLIENT LIST'!L$2)-1)),ROWS($1:227))),"")</f>
        <v/>
      </c>
      <c r="G228" s="264" t="str">
        <f t="array" ref="G228">IFERROR(INDEX('CLIENT LIST'!M$2:M$11,SMALL(IF('CLIENT LIST'!L$2:L$11="Uninsured",ROW('CLIENT LIST'!L$2:L$11)-(ROW('CLIENT LIST'!L$2)-1)),ROWS($1:227))),"")</f>
        <v/>
      </c>
    </row>
    <row r="229" spans="1:7" x14ac:dyDescent="0.15">
      <c r="A229" s="258">
        <v>228</v>
      </c>
      <c r="B229" s="259" t="str">
        <f t="array" ref="B229">IFERROR(INDEX('CLIENT LIST'!E$2:E$11,SMALL(IF('CLIENT LIST'!L$2:L$11="Uninsured",ROW('CLIENT LIST'!L$2:L$11)-(ROW('CLIENT LIST'!L$2)-1)),ROWS($1:228))),"")</f>
        <v/>
      </c>
      <c r="C229" s="259" t="str">
        <f t="array" ref="C229">IFERROR(INDEX('CLIENT LIST'!G$2:G$11,SMALL(IF('CLIENT LIST'!L$2:L$11="Uninsured",ROW('CLIENT LIST'!L$2:L$11)-(ROW('CLIENT LIST'!L$2)-1)),ROWS($1:228))),"")</f>
        <v/>
      </c>
      <c r="D229" s="259" t="str">
        <f t="array" ref="D229">IFERROR(INDEX('CLIENT LIST'!F$2:F$11,SMALL(IF('CLIENT LIST'!L$2:L$11="Uninsured",ROW('CLIENT LIST'!L$2:L$11)-(ROW('CLIENT LIST'!L$2)-1)),ROWS($1:228))),"")</f>
        <v/>
      </c>
      <c r="E229" s="259" t="str">
        <f t="array" ref="E229">IFERROR(INDEX('CLIENT LIST'!H$2:H$11,SMALL(IF('CLIENT LIST'!L$2:L$11="Uninsured",ROW('CLIENT LIST'!L$2:L$11)-(ROW('CLIENT LIST'!L$2)-1)),ROWS($1:228))),"")</f>
        <v/>
      </c>
      <c r="F229" s="259" t="str">
        <f t="array" ref="F229">IFERROR(INDEX('CLIENT LIST'!L$2:L$11,SMALL(IF('CLIENT LIST'!L$2:L$11="Uninsured",ROW('CLIENT LIST'!L$2:L$11)-(ROW('CLIENT LIST'!L$2)-1)),ROWS($1:228))),"")</f>
        <v/>
      </c>
      <c r="G229" s="264" t="str">
        <f t="array" ref="G229">IFERROR(INDEX('CLIENT LIST'!M$2:M$11,SMALL(IF('CLIENT LIST'!L$2:L$11="Uninsured",ROW('CLIENT LIST'!L$2:L$11)-(ROW('CLIENT LIST'!L$2)-1)),ROWS($1:228))),"")</f>
        <v/>
      </c>
    </row>
    <row r="230" spans="1:7" x14ac:dyDescent="0.15">
      <c r="A230" s="258">
        <v>229</v>
      </c>
      <c r="B230" s="259" t="str">
        <f t="array" ref="B230">IFERROR(INDEX('CLIENT LIST'!E$2:E$11,SMALL(IF('CLIENT LIST'!L$2:L$11="Uninsured",ROW('CLIENT LIST'!L$2:L$11)-(ROW('CLIENT LIST'!L$2)-1)),ROWS($1:229))),"")</f>
        <v/>
      </c>
      <c r="C230" s="259" t="str">
        <f t="array" ref="C230">IFERROR(INDEX('CLIENT LIST'!G$2:G$11,SMALL(IF('CLIENT LIST'!L$2:L$11="Uninsured",ROW('CLIENT LIST'!L$2:L$11)-(ROW('CLIENT LIST'!L$2)-1)),ROWS($1:229))),"")</f>
        <v/>
      </c>
      <c r="D230" s="259" t="str">
        <f t="array" ref="D230">IFERROR(INDEX('CLIENT LIST'!F$2:F$11,SMALL(IF('CLIENT LIST'!L$2:L$11="Uninsured",ROW('CLIENT LIST'!L$2:L$11)-(ROW('CLIENT LIST'!L$2)-1)),ROWS($1:229))),"")</f>
        <v/>
      </c>
      <c r="E230" s="259" t="str">
        <f t="array" ref="E230">IFERROR(INDEX('CLIENT LIST'!H$2:H$11,SMALL(IF('CLIENT LIST'!L$2:L$11="Uninsured",ROW('CLIENT LIST'!L$2:L$11)-(ROW('CLIENT LIST'!L$2)-1)),ROWS($1:229))),"")</f>
        <v/>
      </c>
      <c r="F230" s="259" t="str">
        <f t="array" ref="F230">IFERROR(INDEX('CLIENT LIST'!L$2:L$11,SMALL(IF('CLIENT LIST'!L$2:L$11="Uninsured",ROW('CLIENT LIST'!L$2:L$11)-(ROW('CLIENT LIST'!L$2)-1)),ROWS($1:229))),"")</f>
        <v/>
      </c>
      <c r="G230" s="264" t="str">
        <f t="array" ref="G230">IFERROR(INDEX('CLIENT LIST'!M$2:M$11,SMALL(IF('CLIENT LIST'!L$2:L$11="Uninsured",ROW('CLIENT LIST'!L$2:L$11)-(ROW('CLIENT LIST'!L$2)-1)),ROWS($1:229))),"")</f>
        <v/>
      </c>
    </row>
    <row r="231" spans="1:7" x14ac:dyDescent="0.15">
      <c r="A231" s="258">
        <v>230</v>
      </c>
      <c r="B231" s="259" t="str">
        <f t="array" ref="B231">IFERROR(INDEX('CLIENT LIST'!E$2:E$11,SMALL(IF('CLIENT LIST'!L$2:L$11="Uninsured",ROW('CLIENT LIST'!L$2:L$11)-(ROW('CLIENT LIST'!L$2)-1)),ROWS($1:230))),"")</f>
        <v/>
      </c>
      <c r="C231" s="259" t="str">
        <f t="array" ref="C231">IFERROR(INDEX('CLIENT LIST'!G$2:G$11,SMALL(IF('CLIENT LIST'!L$2:L$11="Uninsured",ROW('CLIENT LIST'!L$2:L$11)-(ROW('CLIENT LIST'!L$2)-1)),ROWS($1:230))),"")</f>
        <v/>
      </c>
      <c r="D231" s="259" t="str">
        <f t="array" ref="D231">IFERROR(INDEX('CLIENT LIST'!F$2:F$11,SMALL(IF('CLIENT LIST'!L$2:L$11="Uninsured",ROW('CLIENT LIST'!L$2:L$11)-(ROW('CLIENT LIST'!L$2)-1)),ROWS($1:230))),"")</f>
        <v/>
      </c>
      <c r="E231" s="259" t="str">
        <f t="array" ref="E231">IFERROR(INDEX('CLIENT LIST'!H$2:H$11,SMALL(IF('CLIENT LIST'!L$2:L$11="Uninsured",ROW('CLIENT LIST'!L$2:L$11)-(ROW('CLIENT LIST'!L$2)-1)),ROWS($1:230))),"")</f>
        <v/>
      </c>
      <c r="F231" s="259" t="str">
        <f t="array" ref="F231">IFERROR(INDEX('CLIENT LIST'!L$2:L$11,SMALL(IF('CLIENT LIST'!L$2:L$11="Uninsured",ROW('CLIENT LIST'!L$2:L$11)-(ROW('CLIENT LIST'!L$2)-1)),ROWS($1:230))),"")</f>
        <v/>
      </c>
      <c r="G231" s="264" t="str">
        <f t="array" ref="G231">IFERROR(INDEX('CLIENT LIST'!M$2:M$11,SMALL(IF('CLIENT LIST'!L$2:L$11="Uninsured",ROW('CLIENT LIST'!L$2:L$11)-(ROW('CLIENT LIST'!L$2)-1)),ROWS($1:230))),"")</f>
        <v/>
      </c>
    </row>
    <row r="232" spans="1:7" x14ac:dyDescent="0.15">
      <c r="A232" s="258">
        <v>231</v>
      </c>
      <c r="B232" s="259" t="str">
        <f t="array" ref="B232">IFERROR(INDEX('CLIENT LIST'!E$2:E$11,SMALL(IF('CLIENT LIST'!L$2:L$11="Uninsured",ROW('CLIENT LIST'!L$2:L$11)-(ROW('CLIENT LIST'!L$2)-1)),ROWS($1:231))),"")</f>
        <v/>
      </c>
      <c r="C232" s="259" t="str">
        <f t="array" ref="C232">IFERROR(INDEX('CLIENT LIST'!G$2:G$11,SMALL(IF('CLIENT LIST'!L$2:L$11="Uninsured",ROW('CLIENT LIST'!L$2:L$11)-(ROW('CLIENT LIST'!L$2)-1)),ROWS($1:231))),"")</f>
        <v/>
      </c>
      <c r="D232" s="259" t="str">
        <f t="array" ref="D232">IFERROR(INDEX('CLIENT LIST'!F$2:F$11,SMALL(IF('CLIENT LIST'!L$2:L$11="Uninsured",ROW('CLIENT LIST'!L$2:L$11)-(ROW('CLIENT LIST'!L$2)-1)),ROWS($1:231))),"")</f>
        <v/>
      </c>
      <c r="E232" s="259" t="str">
        <f t="array" ref="E232">IFERROR(INDEX('CLIENT LIST'!H$2:H$11,SMALL(IF('CLIENT LIST'!L$2:L$11="Uninsured",ROW('CLIENT LIST'!L$2:L$11)-(ROW('CLIENT LIST'!L$2)-1)),ROWS($1:231))),"")</f>
        <v/>
      </c>
      <c r="F232" s="259" t="str">
        <f t="array" ref="F232">IFERROR(INDEX('CLIENT LIST'!L$2:L$11,SMALL(IF('CLIENT LIST'!L$2:L$11="Uninsured",ROW('CLIENT LIST'!L$2:L$11)-(ROW('CLIENT LIST'!L$2)-1)),ROWS($1:231))),"")</f>
        <v/>
      </c>
      <c r="G232" s="264" t="str">
        <f t="array" ref="G232">IFERROR(INDEX('CLIENT LIST'!M$2:M$11,SMALL(IF('CLIENT LIST'!L$2:L$11="Uninsured",ROW('CLIENT LIST'!L$2:L$11)-(ROW('CLIENT LIST'!L$2)-1)),ROWS($1:231))),"")</f>
        <v/>
      </c>
    </row>
    <row r="233" spans="1:7" x14ac:dyDescent="0.15">
      <c r="A233" s="258">
        <v>232</v>
      </c>
      <c r="B233" s="259" t="str">
        <f t="array" ref="B233">IFERROR(INDEX('CLIENT LIST'!E$2:E$11,SMALL(IF('CLIENT LIST'!L$2:L$11="Uninsured",ROW('CLIENT LIST'!L$2:L$11)-(ROW('CLIENT LIST'!L$2)-1)),ROWS($1:232))),"")</f>
        <v/>
      </c>
      <c r="C233" s="259" t="str">
        <f t="array" ref="C233">IFERROR(INDEX('CLIENT LIST'!G$2:G$11,SMALL(IF('CLIENT LIST'!L$2:L$11="Uninsured",ROW('CLIENT LIST'!L$2:L$11)-(ROW('CLIENT LIST'!L$2)-1)),ROWS($1:232))),"")</f>
        <v/>
      </c>
      <c r="D233" s="259" t="str">
        <f t="array" ref="D233">IFERROR(INDEX('CLIENT LIST'!F$2:F$11,SMALL(IF('CLIENT LIST'!L$2:L$11="Uninsured",ROW('CLIENT LIST'!L$2:L$11)-(ROW('CLIENT LIST'!L$2)-1)),ROWS($1:232))),"")</f>
        <v/>
      </c>
      <c r="E233" s="259" t="str">
        <f t="array" ref="E233">IFERROR(INDEX('CLIENT LIST'!H$2:H$11,SMALL(IF('CLIENT LIST'!L$2:L$11="Uninsured",ROW('CLIENT LIST'!L$2:L$11)-(ROW('CLIENT LIST'!L$2)-1)),ROWS($1:232))),"")</f>
        <v/>
      </c>
      <c r="F233" s="259" t="str">
        <f t="array" ref="F233">IFERROR(INDEX('CLIENT LIST'!L$2:L$11,SMALL(IF('CLIENT LIST'!L$2:L$11="Uninsured",ROW('CLIENT LIST'!L$2:L$11)-(ROW('CLIENT LIST'!L$2)-1)),ROWS($1:232))),"")</f>
        <v/>
      </c>
      <c r="G233" s="264" t="str">
        <f t="array" ref="G233">IFERROR(INDEX('CLIENT LIST'!M$2:M$11,SMALL(IF('CLIENT LIST'!L$2:L$11="Uninsured",ROW('CLIENT LIST'!L$2:L$11)-(ROW('CLIENT LIST'!L$2)-1)),ROWS($1:232))),"")</f>
        <v/>
      </c>
    </row>
    <row r="234" spans="1:7" x14ac:dyDescent="0.15">
      <c r="A234" s="258">
        <v>233</v>
      </c>
      <c r="B234" s="259" t="str">
        <f t="array" ref="B234">IFERROR(INDEX('CLIENT LIST'!E$2:E$11,SMALL(IF('CLIENT LIST'!L$2:L$11="Uninsured",ROW('CLIENT LIST'!L$2:L$11)-(ROW('CLIENT LIST'!L$2)-1)),ROWS($1:233))),"")</f>
        <v/>
      </c>
      <c r="C234" s="259" t="str">
        <f t="array" ref="C234">IFERROR(INDEX('CLIENT LIST'!G$2:G$11,SMALL(IF('CLIENT LIST'!L$2:L$11="Uninsured",ROW('CLIENT LIST'!L$2:L$11)-(ROW('CLIENT LIST'!L$2)-1)),ROWS($1:233))),"")</f>
        <v/>
      </c>
      <c r="D234" s="259" t="str">
        <f t="array" ref="D234">IFERROR(INDEX('CLIENT LIST'!F$2:F$11,SMALL(IF('CLIENT LIST'!L$2:L$11="Uninsured",ROW('CLIENT LIST'!L$2:L$11)-(ROW('CLIENT LIST'!L$2)-1)),ROWS($1:233))),"")</f>
        <v/>
      </c>
      <c r="E234" s="259" t="str">
        <f t="array" ref="E234">IFERROR(INDEX('CLIENT LIST'!H$2:H$11,SMALL(IF('CLIENT LIST'!L$2:L$11="Uninsured",ROW('CLIENT LIST'!L$2:L$11)-(ROW('CLIENT LIST'!L$2)-1)),ROWS($1:233))),"")</f>
        <v/>
      </c>
      <c r="F234" s="259" t="str">
        <f t="array" ref="F234">IFERROR(INDEX('CLIENT LIST'!L$2:L$11,SMALL(IF('CLIENT LIST'!L$2:L$11="Uninsured",ROW('CLIENT LIST'!L$2:L$11)-(ROW('CLIENT LIST'!L$2)-1)),ROWS($1:233))),"")</f>
        <v/>
      </c>
      <c r="G234" s="264" t="str">
        <f t="array" ref="G234">IFERROR(INDEX('CLIENT LIST'!M$2:M$11,SMALL(IF('CLIENT LIST'!L$2:L$11="Uninsured",ROW('CLIENT LIST'!L$2:L$11)-(ROW('CLIENT LIST'!L$2)-1)),ROWS($1:233))),"")</f>
        <v/>
      </c>
    </row>
    <row r="235" spans="1:7" x14ac:dyDescent="0.15">
      <c r="A235" s="258">
        <v>234</v>
      </c>
      <c r="B235" s="259" t="str">
        <f t="array" ref="B235">IFERROR(INDEX('CLIENT LIST'!E$2:E$11,SMALL(IF('CLIENT LIST'!L$2:L$11="Uninsured",ROW('CLIENT LIST'!L$2:L$11)-(ROW('CLIENT LIST'!L$2)-1)),ROWS($1:234))),"")</f>
        <v/>
      </c>
      <c r="C235" s="259" t="str">
        <f t="array" ref="C235">IFERROR(INDEX('CLIENT LIST'!G$2:G$11,SMALL(IF('CLIENT LIST'!L$2:L$11="Uninsured",ROW('CLIENT LIST'!L$2:L$11)-(ROW('CLIENT LIST'!L$2)-1)),ROWS($1:234))),"")</f>
        <v/>
      </c>
      <c r="D235" s="259" t="str">
        <f t="array" ref="D235">IFERROR(INDEX('CLIENT LIST'!F$2:F$11,SMALL(IF('CLIENT LIST'!L$2:L$11="Uninsured",ROW('CLIENT LIST'!L$2:L$11)-(ROW('CLIENT LIST'!L$2)-1)),ROWS($1:234))),"")</f>
        <v/>
      </c>
      <c r="E235" s="259" t="str">
        <f t="array" ref="E235">IFERROR(INDEX('CLIENT LIST'!H$2:H$11,SMALL(IF('CLIENT LIST'!L$2:L$11="Uninsured",ROW('CLIENT LIST'!L$2:L$11)-(ROW('CLIENT LIST'!L$2)-1)),ROWS($1:234))),"")</f>
        <v/>
      </c>
      <c r="F235" s="259" t="str">
        <f t="array" ref="F235">IFERROR(INDEX('CLIENT LIST'!L$2:L$11,SMALL(IF('CLIENT LIST'!L$2:L$11="Uninsured",ROW('CLIENT LIST'!L$2:L$11)-(ROW('CLIENT LIST'!L$2)-1)),ROWS($1:234))),"")</f>
        <v/>
      </c>
      <c r="G235" s="264" t="str">
        <f t="array" ref="G235">IFERROR(INDEX('CLIENT LIST'!M$2:M$11,SMALL(IF('CLIENT LIST'!L$2:L$11="Uninsured",ROW('CLIENT LIST'!L$2:L$11)-(ROW('CLIENT LIST'!L$2)-1)),ROWS($1:234))),"")</f>
        <v/>
      </c>
    </row>
    <row r="236" spans="1:7" x14ac:dyDescent="0.15">
      <c r="A236" s="258">
        <v>235</v>
      </c>
      <c r="B236" s="259" t="str">
        <f t="array" ref="B236">IFERROR(INDEX('CLIENT LIST'!E$2:E$11,SMALL(IF('CLIENT LIST'!L$2:L$11="Uninsured",ROW('CLIENT LIST'!L$2:L$11)-(ROW('CLIENT LIST'!L$2)-1)),ROWS($1:235))),"")</f>
        <v/>
      </c>
      <c r="C236" s="259" t="str">
        <f t="array" ref="C236">IFERROR(INDEX('CLIENT LIST'!G$2:G$11,SMALL(IF('CLIENT LIST'!L$2:L$11="Uninsured",ROW('CLIENT LIST'!L$2:L$11)-(ROW('CLIENT LIST'!L$2)-1)),ROWS($1:235))),"")</f>
        <v/>
      </c>
      <c r="D236" s="259" t="str">
        <f t="array" ref="D236">IFERROR(INDEX('CLIENT LIST'!F$2:F$11,SMALL(IF('CLIENT LIST'!L$2:L$11="Uninsured",ROW('CLIENT LIST'!L$2:L$11)-(ROW('CLIENT LIST'!L$2)-1)),ROWS($1:235))),"")</f>
        <v/>
      </c>
      <c r="E236" s="259" t="str">
        <f t="array" ref="E236">IFERROR(INDEX('CLIENT LIST'!H$2:H$11,SMALL(IF('CLIENT LIST'!L$2:L$11="Uninsured",ROW('CLIENT LIST'!L$2:L$11)-(ROW('CLIENT LIST'!L$2)-1)),ROWS($1:235))),"")</f>
        <v/>
      </c>
      <c r="F236" s="259" t="str">
        <f t="array" ref="F236">IFERROR(INDEX('CLIENT LIST'!L$2:L$11,SMALL(IF('CLIENT LIST'!L$2:L$11="Uninsured",ROW('CLIENT LIST'!L$2:L$11)-(ROW('CLIENT LIST'!L$2)-1)),ROWS($1:235))),"")</f>
        <v/>
      </c>
      <c r="G236" s="264" t="str">
        <f t="array" ref="G236">IFERROR(INDEX('CLIENT LIST'!M$2:M$11,SMALL(IF('CLIENT LIST'!L$2:L$11="Uninsured",ROW('CLIENT LIST'!L$2:L$11)-(ROW('CLIENT LIST'!L$2)-1)),ROWS($1:235))),"")</f>
        <v/>
      </c>
    </row>
    <row r="237" spans="1:7" x14ac:dyDescent="0.15">
      <c r="A237" s="258">
        <v>236</v>
      </c>
      <c r="B237" s="259" t="str">
        <f t="array" ref="B237">IFERROR(INDEX('CLIENT LIST'!E$2:E$11,SMALL(IF('CLIENT LIST'!L$2:L$11="Uninsured",ROW('CLIENT LIST'!L$2:L$11)-(ROW('CLIENT LIST'!L$2)-1)),ROWS($1:236))),"")</f>
        <v/>
      </c>
      <c r="C237" s="259" t="str">
        <f t="array" ref="C237">IFERROR(INDEX('CLIENT LIST'!G$2:G$11,SMALL(IF('CLIENT LIST'!L$2:L$11="Uninsured",ROW('CLIENT LIST'!L$2:L$11)-(ROW('CLIENT LIST'!L$2)-1)),ROWS($1:236))),"")</f>
        <v/>
      </c>
      <c r="D237" s="259" t="str">
        <f t="array" ref="D237">IFERROR(INDEX('CLIENT LIST'!F$2:F$11,SMALL(IF('CLIENT LIST'!L$2:L$11="Uninsured",ROW('CLIENT LIST'!L$2:L$11)-(ROW('CLIENT LIST'!L$2)-1)),ROWS($1:236))),"")</f>
        <v/>
      </c>
      <c r="E237" s="259" t="str">
        <f t="array" ref="E237">IFERROR(INDEX('CLIENT LIST'!H$2:H$11,SMALL(IF('CLIENT LIST'!L$2:L$11="Uninsured",ROW('CLIENT LIST'!L$2:L$11)-(ROW('CLIENT LIST'!L$2)-1)),ROWS($1:236))),"")</f>
        <v/>
      </c>
      <c r="F237" s="259" t="str">
        <f t="array" ref="F237">IFERROR(INDEX('CLIENT LIST'!L$2:L$11,SMALL(IF('CLIENT LIST'!L$2:L$11="Uninsured",ROW('CLIENT LIST'!L$2:L$11)-(ROW('CLIENT LIST'!L$2)-1)),ROWS($1:236))),"")</f>
        <v/>
      </c>
      <c r="G237" s="264" t="str">
        <f t="array" ref="G237">IFERROR(INDEX('CLIENT LIST'!M$2:M$11,SMALL(IF('CLIENT LIST'!L$2:L$11="Uninsured",ROW('CLIENT LIST'!L$2:L$11)-(ROW('CLIENT LIST'!L$2)-1)),ROWS($1:236))),"")</f>
        <v/>
      </c>
    </row>
    <row r="238" spans="1:7" x14ac:dyDescent="0.15">
      <c r="A238" s="258">
        <v>237</v>
      </c>
      <c r="B238" s="259" t="str">
        <f t="array" ref="B238">IFERROR(INDEX('CLIENT LIST'!E$2:E$11,SMALL(IF('CLIENT LIST'!L$2:L$11="Uninsured",ROW('CLIENT LIST'!L$2:L$11)-(ROW('CLIENT LIST'!L$2)-1)),ROWS($1:237))),"")</f>
        <v/>
      </c>
      <c r="C238" s="259" t="str">
        <f t="array" ref="C238">IFERROR(INDEX('CLIENT LIST'!G$2:G$11,SMALL(IF('CLIENT LIST'!L$2:L$11="Uninsured",ROW('CLIENT LIST'!L$2:L$11)-(ROW('CLIENT LIST'!L$2)-1)),ROWS($1:237))),"")</f>
        <v/>
      </c>
      <c r="D238" s="259" t="str">
        <f t="array" ref="D238">IFERROR(INDEX('CLIENT LIST'!F$2:F$11,SMALL(IF('CLIENT LIST'!L$2:L$11="Uninsured",ROW('CLIENT LIST'!L$2:L$11)-(ROW('CLIENT LIST'!L$2)-1)),ROWS($1:237))),"")</f>
        <v/>
      </c>
      <c r="E238" s="259" t="str">
        <f t="array" ref="E238">IFERROR(INDEX('CLIENT LIST'!H$2:H$11,SMALL(IF('CLIENT LIST'!L$2:L$11="Uninsured",ROW('CLIENT LIST'!L$2:L$11)-(ROW('CLIENT LIST'!L$2)-1)),ROWS($1:237))),"")</f>
        <v/>
      </c>
      <c r="F238" s="259" t="str">
        <f t="array" ref="F238">IFERROR(INDEX('CLIENT LIST'!L$2:L$11,SMALL(IF('CLIENT LIST'!L$2:L$11="Uninsured",ROW('CLIENT LIST'!L$2:L$11)-(ROW('CLIENT LIST'!L$2)-1)),ROWS($1:237))),"")</f>
        <v/>
      </c>
      <c r="G238" s="264" t="str">
        <f t="array" ref="G238">IFERROR(INDEX('CLIENT LIST'!M$2:M$11,SMALL(IF('CLIENT LIST'!L$2:L$11="Uninsured",ROW('CLIENT LIST'!L$2:L$11)-(ROW('CLIENT LIST'!L$2)-1)),ROWS($1:237))),"")</f>
        <v/>
      </c>
    </row>
    <row r="239" spans="1:7" x14ac:dyDescent="0.15">
      <c r="A239" s="258">
        <v>238</v>
      </c>
      <c r="B239" s="259" t="str">
        <f t="array" ref="B239">IFERROR(INDEX('CLIENT LIST'!E$2:E$11,SMALL(IF('CLIENT LIST'!L$2:L$11="Uninsured",ROW('CLIENT LIST'!L$2:L$11)-(ROW('CLIENT LIST'!L$2)-1)),ROWS($1:238))),"")</f>
        <v/>
      </c>
      <c r="C239" s="259" t="str">
        <f t="array" ref="C239">IFERROR(INDEX('CLIENT LIST'!G$2:G$11,SMALL(IF('CLIENT LIST'!L$2:L$11="Uninsured",ROW('CLIENT LIST'!L$2:L$11)-(ROW('CLIENT LIST'!L$2)-1)),ROWS($1:238))),"")</f>
        <v/>
      </c>
      <c r="D239" s="259" t="str">
        <f t="array" ref="D239">IFERROR(INDEX('CLIENT LIST'!F$2:F$11,SMALL(IF('CLIENT LIST'!L$2:L$11="Uninsured",ROW('CLIENT LIST'!L$2:L$11)-(ROW('CLIENT LIST'!L$2)-1)),ROWS($1:238))),"")</f>
        <v/>
      </c>
      <c r="E239" s="259" t="str">
        <f t="array" ref="E239">IFERROR(INDEX('CLIENT LIST'!H$2:H$11,SMALL(IF('CLIENT LIST'!L$2:L$11="Uninsured",ROW('CLIENT LIST'!L$2:L$11)-(ROW('CLIENT LIST'!L$2)-1)),ROWS($1:238))),"")</f>
        <v/>
      </c>
      <c r="F239" s="259" t="str">
        <f t="array" ref="F239">IFERROR(INDEX('CLIENT LIST'!L$2:L$11,SMALL(IF('CLIENT LIST'!L$2:L$11="Uninsured",ROW('CLIENT LIST'!L$2:L$11)-(ROW('CLIENT LIST'!L$2)-1)),ROWS($1:238))),"")</f>
        <v/>
      </c>
      <c r="G239" s="264" t="str">
        <f t="array" ref="G239">IFERROR(INDEX('CLIENT LIST'!M$2:M$11,SMALL(IF('CLIENT LIST'!L$2:L$11="Uninsured",ROW('CLIENT LIST'!L$2:L$11)-(ROW('CLIENT LIST'!L$2)-1)),ROWS($1:238))),"")</f>
        <v/>
      </c>
    </row>
    <row r="240" spans="1:7" x14ac:dyDescent="0.15">
      <c r="A240" s="258">
        <v>239</v>
      </c>
      <c r="B240" s="259" t="str">
        <f t="array" ref="B240">IFERROR(INDEX('CLIENT LIST'!E$2:E$11,SMALL(IF('CLIENT LIST'!L$2:L$11="Uninsured",ROW('CLIENT LIST'!L$2:L$11)-(ROW('CLIENT LIST'!L$2)-1)),ROWS($1:239))),"")</f>
        <v/>
      </c>
      <c r="C240" s="259" t="str">
        <f t="array" ref="C240">IFERROR(INDEX('CLIENT LIST'!G$2:G$11,SMALL(IF('CLIENT LIST'!L$2:L$11="Uninsured",ROW('CLIENT LIST'!L$2:L$11)-(ROW('CLIENT LIST'!L$2)-1)),ROWS($1:239))),"")</f>
        <v/>
      </c>
      <c r="D240" s="259" t="str">
        <f t="array" ref="D240">IFERROR(INDEX('CLIENT LIST'!F$2:F$11,SMALL(IF('CLIENT LIST'!L$2:L$11="Uninsured",ROW('CLIENT LIST'!L$2:L$11)-(ROW('CLIENT LIST'!L$2)-1)),ROWS($1:239))),"")</f>
        <v/>
      </c>
      <c r="E240" s="259" t="str">
        <f t="array" ref="E240">IFERROR(INDEX('CLIENT LIST'!H$2:H$11,SMALL(IF('CLIENT LIST'!L$2:L$11="Uninsured",ROW('CLIENT LIST'!L$2:L$11)-(ROW('CLIENT LIST'!L$2)-1)),ROWS($1:239))),"")</f>
        <v/>
      </c>
      <c r="F240" s="259" t="str">
        <f t="array" ref="F240">IFERROR(INDEX('CLIENT LIST'!L$2:L$11,SMALL(IF('CLIENT LIST'!L$2:L$11="Uninsured",ROW('CLIENT LIST'!L$2:L$11)-(ROW('CLIENT LIST'!L$2)-1)),ROWS($1:239))),"")</f>
        <v/>
      </c>
      <c r="G240" s="264" t="str">
        <f t="array" ref="G240">IFERROR(INDEX('CLIENT LIST'!M$2:M$11,SMALL(IF('CLIENT LIST'!L$2:L$11="Uninsured",ROW('CLIENT LIST'!L$2:L$11)-(ROW('CLIENT LIST'!L$2)-1)),ROWS($1:239))),"")</f>
        <v/>
      </c>
    </row>
    <row r="241" spans="1:7" x14ac:dyDescent="0.15">
      <c r="A241" s="258">
        <v>240</v>
      </c>
      <c r="B241" s="259" t="str">
        <f t="array" ref="B241">IFERROR(INDEX('CLIENT LIST'!E$2:E$11,SMALL(IF('CLIENT LIST'!L$2:L$11="Uninsured",ROW('CLIENT LIST'!L$2:L$11)-(ROW('CLIENT LIST'!L$2)-1)),ROWS($1:240))),"")</f>
        <v/>
      </c>
      <c r="C241" s="259" t="str">
        <f t="array" ref="C241">IFERROR(INDEX('CLIENT LIST'!G$2:G$11,SMALL(IF('CLIENT LIST'!L$2:L$11="Uninsured",ROW('CLIENT LIST'!L$2:L$11)-(ROW('CLIENT LIST'!L$2)-1)),ROWS($1:240))),"")</f>
        <v/>
      </c>
      <c r="D241" s="259" t="str">
        <f t="array" ref="D241">IFERROR(INDEX('CLIENT LIST'!F$2:F$11,SMALL(IF('CLIENT LIST'!L$2:L$11="Uninsured",ROW('CLIENT LIST'!L$2:L$11)-(ROW('CLIENT LIST'!L$2)-1)),ROWS($1:240))),"")</f>
        <v/>
      </c>
      <c r="E241" s="259" t="str">
        <f t="array" ref="E241">IFERROR(INDEX('CLIENT LIST'!H$2:H$11,SMALL(IF('CLIENT LIST'!L$2:L$11="Uninsured",ROW('CLIENT LIST'!L$2:L$11)-(ROW('CLIENT LIST'!L$2)-1)),ROWS($1:240))),"")</f>
        <v/>
      </c>
      <c r="F241" s="259" t="str">
        <f t="array" ref="F241">IFERROR(INDEX('CLIENT LIST'!L$2:L$11,SMALL(IF('CLIENT LIST'!L$2:L$11="Uninsured",ROW('CLIENT LIST'!L$2:L$11)-(ROW('CLIENT LIST'!L$2)-1)),ROWS($1:240))),"")</f>
        <v/>
      </c>
      <c r="G241" s="264" t="str">
        <f t="array" ref="G241">IFERROR(INDEX('CLIENT LIST'!M$2:M$11,SMALL(IF('CLIENT LIST'!L$2:L$11="Uninsured",ROW('CLIENT LIST'!L$2:L$11)-(ROW('CLIENT LIST'!L$2)-1)),ROWS($1:240))),"")</f>
        <v/>
      </c>
    </row>
    <row r="242" spans="1:7" x14ac:dyDescent="0.15">
      <c r="A242" s="258">
        <v>241</v>
      </c>
      <c r="B242" s="259" t="str">
        <f t="array" ref="B242">IFERROR(INDEX('CLIENT LIST'!E$2:E$11,SMALL(IF('CLIENT LIST'!L$2:L$11="Uninsured",ROW('CLIENT LIST'!L$2:L$11)-(ROW('CLIENT LIST'!L$2)-1)),ROWS($1:241))),"")</f>
        <v/>
      </c>
      <c r="C242" s="259" t="str">
        <f t="array" ref="C242">IFERROR(INDEX('CLIENT LIST'!G$2:G$11,SMALL(IF('CLIENT LIST'!L$2:L$11="Uninsured",ROW('CLIENT LIST'!L$2:L$11)-(ROW('CLIENT LIST'!L$2)-1)),ROWS($1:241))),"")</f>
        <v/>
      </c>
      <c r="D242" s="259" t="str">
        <f t="array" ref="D242">IFERROR(INDEX('CLIENT LIST'!F$2:F$11,SMALL(IF('CLIENT LIST'!L$2:L$11="Uninsured",ROW('CLIENT LIST'!L$2:L$11)-(ROW('CLIENT LIST'!L$2)-1)),ROWS($1:241))),"")</f>
        <v/>
      </c>
      <c r="E242" s="259" t="str">
        <f t="array" ref="E242">IFERROR(INDEX('CLIENT LIST'!H$2:H$11,SMALL(IF('CLIENT LIST'!L$2:L$11="Uninsured",ROW('CLIENT LIST'!L$2:L$11)-(ROW('CLIENT LIST'!L$2)-1)),ROWS($1:241))),"")</f>
        <v/>
      </c>
      <c r="F242" s="259" t="str">
        <f t="array" ref="F242">IFERROR(INDEX('CLIENT LIST'!L$2:L$11,SMALL(IF('CLIENT LIST'!L$2:L$11="Uninsured",ROW('CLIENT LIST'!L$2:L$11)-(ROW('CLIENT LIST'!L$2)-1)),ROWS($1:241))),"")</f>
        <v/>
      </c>
      <c r="G242" s="264" t="str">
        <f t="array" ref="G242">IFERROR(INDEX('CLIENT LIST'!M$2:M$11,SMALL(IF('CLIENT LIST'!L$2:L$11="Uninsured",ROW('CLIENT LIST'!L$2:L$11)-(ROW('CLIENT LIST'!L$2)-1)),ROWS($1:241))),"")</f>
        <v/>
      </c>
    </row>
    <row r="243" spans="1:7" x14ac:dyDescent="0.15">
      <c r="A243" s="258">
        <v>242</v>
      </c>
      <c r="B243" s="259" t="str">
        <f t="array" ref="B243">IFERROR(INDEX('CLIENT LIST'!E$2:E$11,SMALL(IF('CLIENT LIST'!L$2:L$11="Uninsured",ROW('CLIENT LIST'!L$2:L$11)-(ROW('CLIENT LIST'!L$2)-1)),ROWS($1:242))),"")</f>
        <v/>
      </c>
      <c r="C243" s="259" t="str">
        <f t="array" ref="C243">IFERROR(INDEX('CLIENT LIST'!G$2:G$11,SMALL(IF('CLIENT LIST'!L$2:L$11="Uninsured",ROW('CLIENT LIST'!L$2:L$11)-(ROW('CLIENT LIST'!L$2)-1)),ROWS($1:242))),"")</f>
        <v/>
      </c>
      <c r="D243" s="259" t="str">
        <f t="array" ref="D243">IFERROR(INDEX('CLIENT LIST'!F$2:F$11,SMALL(IF('CLIENT LIST'!L$2:L$11="Uninsured",ROW('CLIENT LIST'!L$2:L$11)-(ROW('CLIENT LIST'!L$2)-1)),ROWS($1:242))),"")</f>
        <v/>
      </c>
      <c r="E243" s="259" t="str">
        <f t="array" ref="E243">IFERROR(INDEX('CLIENT LIST'!H$2:H$11,SMALL(IF('CLIENT LIST'!L$2:L$11="Uninsured",ROW('CLIENT LIST'!L$2:L$11)-(ROW('CLIENT LIST'!L$2)-1)),ROWS($1:242))),"")</f>
        <v/>
      </c>
      <c r="F243" s="259" t="str">
        <f t="array" ref="F243">IFERROR(INDEX('CLIENT LIST'!L$2:L$11,SMALL(IF('CLIENT LIST'!L$2:L$11="Uninsured",ROW('CLIENT LIST'!L$2:L$11)-(ROW('CLIENT LIST'!L$2)-1)),ROWS($1:242))),"")</f>
        <v/>
      </c>
      <c r="G243" s="264" t="str">
        <f t="array" ref="G243">IFERROR(INDEX('CLIENT LIST'!M$2:M$11,SMALL(IF('CLIENT LIST'!L$2:L$11="Uninsured",ROW('CLIENT LIST'!L$2:L$11)-(ROW('CLIENT LIST'!L$2)-1)),ROWS($1:242))),"")</f>
        <v/>
      </c>
    </row>
    <row r="244" spans="1:7" x14ac:dyDescent="0.15">
      <c r="A244" s="258">
        <v>243</v>
      </c>
      <c r="B244" s="259" t="str">
        <f t="array" ref="B244">IFERROR(INDEX('CLIENT LIST'!E$2:E$11,SMALL(IF('CLIENT LIST'!L$2:L$11="Uninsured",ROW('CLIENT LIST'!L$2:L$11)-(ROW('CLIENT LIST'!L$2)-1)),ROWS($1:243))),"")</f>
        <v/>
      </c>
      <c r="C244" s="259" t="str">
        <f t="array" ref="C244">IFERROR(INDEX('CLIENT LIST'!G$2:G$11,SMALL(IF('CLIENT LIST'!L$2:L$11="Uninsured",ROW('CLIENT LIST'!L$2:L$11)-(ROW('CLIENT LIST'!L$2)-1)),ROWS($1:243))),"")</f>
        <v/>
      </c>
      <c r="D244" s="259" t="str">
        <f t="array" ref="D244">IFERROR(INDEX('CLIENT LIST'!F$2:F$11,SMALL(IF('CLIENT LIST'!L$2:L$11="Uninsured",ROW('CLIENT LIST'!L$2:L$11)-(ROW('CLIENT LIST'!L$2)-1)),ROWS($1:243))),"")</f>
        <v/>
      </c>
      <c r="E244" s="259" t="str">
        <f t="array" ref="E244">IFERROR(INDEX('CLIENT LIST'!H$2:H$11,SMALL(IF('CLIENT LIST'!L$2:L$11="Uninsured",ROW('CLIENT LIST'!L$2:L$11)-(ROW('CLIENT LIST'!L$2)-1)),ROWS($1:243))),"")</f>
        <v/>
      </c>
      <c r="F244" s="259" t="str">
        <f t="array" ref="F244">IFERROR(INDEX('CLIENT LIST'!L$2:L$11,SMALL(IF('CLIENT LIST'!L$2:L$11="Uninsured",ROW('CLIENT LIST'!L$2:L$11)-(ROW('CLIENT LIST'!L$2)-1)),ROWS($1:243))),"")</f>
        <v/>
      </c>
      <c r="G244" s="264" t="str">
        <f t="array" ref="G244">IFERROR(INDEX('CLIENT LIST'!M$2:M$11,SMALL(IF('CLIENT LIST'!L$2:L$11="Uninsured",ROW('CLIENT LIST'!L$2:L$11)-(ROW('CLIENT LIST'!L$2)-1)),ROWS($1:243))),"")</f>
        <v/>
      </c>
    </row>
    <row r="245" spans="1:7" x14ac:dyDescent="0.15">
      <c r="A245" s="258">
        <v>244</v>
      </c>
      <c r="B245" s="259" t="str">
        <f t="array" ref="B245">IFERROR(INDEX('CLIENT LIST'!E$2:E$11,SMALL(IF('CLIENT LIST'!L$2:L$11="Uninsured",ROW('CLIENT LIST'!L$2:L$11)-(ROW('CLIENT LIST'!L$2)-1)),ROWS($1:244))),"")</f>
        <v/>
      </c>
      <c r="C245" s="259" t="str">
        <f t="array" ref="C245">IFERROR(INDEX('CLIENT LIST'!G$2:G$11,SMALL(IF('CLIENT LIST'!L$2:L$11="Uninsured",ROW('CLIENT LIST'!L$2:L$11)-(ROW('CLIENT LIST'!L$2)-1)),ROWS($1:244))),"")</f>
        <v/>
      </c>
      <c r="D245" s="259" t="str">
        <f t="array" ref="D245">IFERROR(INDEX('CLIENT LIST'!F$2:F$11,SMALL(IF('CLIENT LIST'!L$2:L$11="Uninsured",ROW('CLIENT LIST'!L$2:L$11)-(ROW('CLIENT LIST'!L$2)-1)),ROWS($1:244))),"")</f>
        <v/>
      </c>
      <c r="E245" s="259" t="str">
        <f t="array" ref="E245">IFERROR(INDEX('CLIENT LIST'!H$2:H$11,SMALL(IF('CLIENT LIST'!L$2:L$11="Uninsured",ROW('CLIENT LIST'!L$2:L$11)-(ROW('CLIENT LIST'!L$2)-1)),ROWS($1:244))),"")</f>
        <v/>
      </c>
      <c r="F245" s="259" t="str">
        <f t="array" ref="F245">IFERROR(INDEX('CLIENT LIST'!L$2:L$11,SMALL(IF('CLIENT LIST'!L$2:L$11="Uninsured",ROW('CLIENT LIST'!L$2:L$11)-(ROW('CLIENT LIST'!L$2)-1)),ROWS($1:244))),"")</f>
        <v/>
      </c>
      <c r="G245" s="264" t="str">
        <f t="array" ref="G245">IFERROR(INDEX('CLIENT LIST'!M$2:M$11,SMALL(IF('CLIENT LIST'!L$2:L$11="Uninsured",ROW('CLIENT LIST'!L$2:L$11)-(ROW('CLIENT LIST'!L$2)-1)),ROWS($1:244))),"")</f>
        <v/>
      </c>
    </row>
    <row r="246" spans="1:7" x14ac:dyDescent="0.15">
      <c r="A246" s="258">
        <v>245</v>
      </c>
      <c r="B246" s="259" t="str">
        <f t="array" ref="B246">IFERROR(INDEX('CLIENT LIST'!E$2:E$11,SMALL(IF('CLIENT LIST'!L$2:L$11="Uninsured",ROW('CLIENT LIST'!L$2:L$11)-(ROW('CLIENT LIST'!L$2)-1)),ROWS($1:245))),"")</f>
        <v/>
      </c>
      <c r="C246" s="259" t="str">
        <f t="array" ref="C246">IFERROR(INDEX('CLIENT LIST'!G$2:G$11,SMALL(IF('CLIENT LIST'!L$2:L$11="Uninsured",ROW('CLIENT LIST'!L$2:L$11)-(ROW('CLIENT LIST'!L$2)-1)),ROWS($1:245))),"")</f>
        <v/>
      </c>
      <c r="D246" s="259" t="str">
        <f t="array" ref="D246">IFERROR(INDEX('CLIENT LIST'!F$2:F$11,SMALL(IF('CLIENT LIST'!L$2:L$11="Uninsured",ROW('CLIENT LIST'!L$2:L$11)-(ROW('CLIENT LIST'!L$2)-1)),ROWS($1:245))),"")</f>
        <v/>
      </c>
      <c r="E246" s="259" t="str">
        <f t="array" ref="E246">IFERROR(INDEX('CLIENT LIST'!H$2:H$11,SMALL(IF('CLIENT LIST'!L$2:L$11="Uninsured",ROW('CLIENT LIST'!L$2:L$11)-(ROW('CLIENT LIST'!L$2)-1)),ROWS($1:245))),"")</f>
        <v/>
      </c>
      <c r="F246" s="259" t="str">
        <f t="array" ref="F246">IFERROR(INDEX('CLIENT LIST'!L$2:L$11,SMALL(IF('CLIENT LIST'!L$2:L$11="Uninsured",ROW('CLIENT LIST'!L$2:L$11)-(ROW('CLIENT LIST'!L$2)-1)),ROWS($1:245))),"")</f>
        <v/>
      </c>
      <c r="G246" s="264" t="str">
        <f t="array" ref="G246">IFERROR(INDEX('CLIENT LIST'!M$2:M$11,SMALL(IF('CLIENT LIST'!L$2:L$11="Uninsured",ROW('CLIENT LIST'!L$2:L$11)-(ROW('CLIENT LIST'!L$2)-1)),ROWS($1:245))),"")</f>
        <v/>
      </c>
    </row>
    <row r="247" spans="1:7" x14ac:dyDescent="0.15">
      <c r="A247" s="258">
        <v>246</v>
      </c>
      <c r="B247" s="259" t="str">
        <f t="array" ref="B247">IFERROR(INDEX('CLIENT LIST'!E$2:E$11,SMALL(IF('CLIENT LIST'!L$2:L$11="Uninsured",ROW('CLIENT LIST'!L$2:L$11)-(ROW('CLIENT LIST'!L$2)-1)),ROWS($1:246))),"")</f>
        <v/>
      </c>
      <c r="C247" s="259" t="str">
        <f t="array" ref="C247">IFERROR(INDEX('CLIENT LIST'!G$2:G$11,SMALL(IF('CLIENT LIST'!L$2:L$11="Uninsured",ROW('CLIENT LIST'!L$2:L$11)-(ROW('CLIENT LIST'!L$2)-1)),ROWS($1:246))),"")</f>
        <v/>
      </c>
      <c r="D247" s="259" t="str">
        <f t="array" ref="D247">IFERROR(INDEX('CLIENT LIST'!F$2:F$11,SMALL(IF('CLIENT LIST'!L$2:L$11="Uninsured",ROW('CLIENT LIST'!L$2:L$11)-(ROW('CLIENT LIST'!L$2)-1)),ROWS($1:246))),"")</f>
        <v/>
      </c>
      <c r="E247" s="259" t="str">
        <f t="array" ref="E247">IFERROR(INDEX('CLIENT LIST'!H$2:H$11,SMALL(IF('CLIENT LIST'!L$2:L$11="Uninsured",ROW('CLIENT LIST'!L$2:L$11)-(ROW('CLIENT LIST'!L$2)-1)),ROWS($1:246))),"")</f>
        <v/>
      </c>
      <c r="F247" s="259" t="str">
        <f t="array" ref="F247">IFERROR(INDEX('CLIENT LIST'!L$2:L$11,SMALL(IF('CLIENT LIST'!L$2:L$11="Uninsured",ROW('CLIENT LIST'!L$2:L$11)-(ROW('CLIENT LIST'!L$2)-1)),ROWS($1:246))),"")</f>
        <v/>
      </c>
      <c r="G247" s="264" t="str">
        <f t="array" ref="G247">IFERROR(INDEX('CLIENT LIST'!M$2:M$11,SMALL(IF('CLIENT LIST'!L$2:L$11="Uninsured",ROW('CLIENT LIST'!L$2:L$11)-(ROW('CLIENT LIST'!L$2)-1)),ROWS($1:246))),"")</f>
        <v/>
      </c>
    </row>
    <row r="248" spans="1:7" x14ac:dyDescent="0.15">
      <c r="A248" s="258">
        <v>247</v>
      </c>
      <c r="B248" s="259" t="str">
        <f t="array" ref="B248">IFERROR(INDEX('CLIENT LIST'!E$2:E$11,SMALL(IF('CLIENT LIST'!L$2:L$11="Uninsured",ROW('CLIENT LIST'!L$2:L$11)-(ROW('CLIENT LIST'!L$2)-1)),ROWS($1:247))),"")</f>
        <v/>
      </c>
      <c r="C248" s="259" t="str">
        <f t="array" ref="C248">IFERROR(INDEX('CLIENT LIST'!G$2:G$11,SMALL(IF('CLIENT LIST'!L$2:L$11="Uninsured",ROW('CLIENT LIST'!L$2:L$11)-(ROW('CLIENT LIST'!L$2)-1)),ROWS($1:247))),"")</f>
        <v/>
      </c>
      <c r="D248" s="259" t="str">
        <f t="array" ref="D248">IFERROR(INDEX('CLIENT LIST'!F$2:F$11,SMALL(IF('CLIENT LIST'!L$2:L$11="Uninsured",ROW('CLIENT LIST'!L$2:L$11)-(ROW('CLIENT LIST'!L$2)-1)),ROWS($1:247))),"")</f>
        <v/>
      </c>
      <c r="E248" s="259" t="str">
        <f t="array" ref="E248">IFERROR(INDEX('CLIENT LIST'!H$2:H$11,SMALL(IF('CLIENT LIST'!L$2:L$11="Uninsured",ROW('CLIENT LIST'!L$2:L$11)-(ROW('CLIENT LIST'!L$2)-1)),ROWS($1:247))),"")</f>
        <v/>
      </c>
      <c r="F248" s="259" t="str">
        <f t="array" ref="F248">IFERROR(INDEX('CLIENT LIST'!L$2:L$11,SMALL(IF('CLIENT LIST'!L$2:L$11="Uninsured",ROW('CLIENT LIST'!L$2:L$11)-(ROW('CLIENT LIST'!L$2)-1)),ROWS($1:247))),"")</f>
        <v/>
      </c>
      <c r="G248" s="264" t="str">
        <f t="array" ref="G248">IFERROR(INDEX('CLIENT LIST'!M$2:M$11,SMALL(IF('CLIENT LIST'!L$2:L$11="Uninsured",ROW('CLIENT LIST'!L$2:L$11)-(ROW('CLIENT LIST'!L$2)-1)),ROWS($1:247))),"")</f>
        <v/>
      </c>
    </row>
    <row r="249" spans="1:7" x14ac:dyDescent="0.15">
      <c r="A249" s="258">
        <v>248</v>
      </c>
      <c r="B249" s="259" t="str">
        <f t="array" ref="B249">IFERROR(INDEX('CLIENT LIST'!E$2:E$11,SMALL(IF('CLIENT LIST'!L$2:L$11="Uninsured",ROW('CLIENT LIST'!L$2:L$11)-(ROW('CLIENT LIST'!L$2)-1)),ROWS($1:248))),"")</f>
        <v/>
      </c>
      <c r="C249" s="259" t="str">
        <f t="array" ref="C249">IFERROR(INDEX('CLIENT LIST'!G$2:G$11,SMALL(IF('CLIENT LIST'!L$2:L$11="Uninsured",ROW('CLIENT LIST'!L$2:L$11)-(ROW('CLIENT LIST'!L$2)-1)),ROWS($1:248))),"")</f>
        <v/>
      </c>
      <c r="D249" s="259" t="str">
        <f t="array" ref="D249">IFERROR(INDEX('CLIENT LIST'!F$2:F$11,SMALL(IF('CLIENT LIST'!L$2:L$11="Uninsured",ROW('CLIENT LIST'!L$2:L$11)-(ROW('CLIENT LIST'!L$2)-1)),ROWS($1:248))),"")</f>
        <v/>
      </c>
      <c r="E249" s="259" t="str">
        <f t="array" ref="E249">IFERROR(INDEX('CLIENT LIST'!H$2:H$11,SMALL(IF('CLIENT LIST'!L$2:L$11="Uninsured",ROW('CLIENT LIST'!L$2:L$11)-(ROW('CLIENT LIST'!L$2)-1)),ROWS($1:248))),"")</f>
        <v/>
      </c>
      <c r="F249" s="259" t="str">
        <f t="array" ref="F249">IFERROR(INDEX('CLIENT LIST'!L$2:L$11,SMALL(IF('CLIENT LIST'!L$2:L$11="Uninsured",ROW('CLIENT LIST'!L$2:L$11)-(ROW('CLIENT LIST'!L$2)-1)),ROWS($1:248))),"")</f>
        <v/>
      </c>
      <c r="G249" s="264" t="str">
        <f t="array" ref="G249">IFERROR(INDEX('CLIENT LIST'!M$2:M$11,SMALL(IF('CLIENT LIST'!L$2:L$11="Uninsured",ROW('CLIENT LIST'!L$2:L$11)-(ROW('CLIENT LIST'!L$2)-1)),ROWS($1:248))),"")</f>
        <v/>
      </c>
    </row>
    <row r="250" spans="1:7" x14ac:dyDescent="0.15">
      <c r="A250" s="258">
        <v>249</v>
      </c>
      <c r="B250" s="259" t="str">
        <f t="array" ref="B250">IFERROR(INDEX('CLIENT LIST'!E$2:E$11,SMALL(IF('CLIENT LIST'!L$2:L$11="Uninsured",ROW('CLIENT LIST'!L$2:L$11)-(ROW('CLIENT LIST'!L$2)-1)),ROWS($1:249))),"")</f>
        <v/>
      </c>
      <c r="C250" s="259" t="str">
        <f t="array" ref="C250">IFERROR(INDEX('CLIENT LIST'!G$2:G$11,SMALL(IF('CLIENT LIST'!L$2:L$11="Uninsured",ROW('CLIENT LIST'!L$2:L$11)-(ROW('CLIENT LIST'!L$2)-1)),ROWS($1:249))),"")</f>
        <v/>
      </c>
      <c r="D250" s="259" t="str">
        <f t="array" ref="D250">IFERROR(INDEX('CLIENT LIST'!F$2:F$11,SMALL(IF('CLIENT LIST'!L$2:L$11="Uninsured",ROW('CLIENT LIST'!L$2:L$11)-(ROW('CLIENT LIST'!L$2)-1)),ROWS($1:249))),"")</f>
        <v/>
      </c>
      <c r="E250" s="259" t="str">
        <f t="array" ref="E250">IFERROR(INDEX('CLIENT LIST'!H$2:H$11,SMALL(IF('CLIENT LIST'!L$2:L$11="Uninsured",ROW('CLIENT LIST'!L$2:L$11)-(ROW('CLIENT LIST'!L$2)-1)),ROWS($1:249))),"")</f>
        <v/>
      </c>
      <c r="F250" s="259" t="str">
        <f t="array" ref="F250">IFERROR(INDEX('CLIENT LIST'!L$2:L$11,SMALL(IF('CLIENT LIST'!L$2:L$11="Uninsured",ROW('CLIENT LIST'!L$2:L$11)-(ROW('CLIENT LIST'!L$2)-1)),ROWS($1:249))),"")</f>
        <v/>
      </c>
      <c r="G250" s="264" t="str">
        <f t="array" ref="G250">IFERROR(INDEX('CLIENT LIST'!M$2:M$11,SMALL(IF('CLIENT LIST'!L$2:L$11="Uninsured",ROW('CLIENT LIST'!L$2:L$11)-(ROW('CLIENT LIST'!L$2)-1)),ROWS($1:249))),"")</f>
        <v/>
      </c>
    </row>
    <row r="251" spans="1:7" x14ac:dyDescent="0.15">
      <c r="A251" s="258">
        <v>250</v>
      </c>
      <c r="B251" s="259" t="str">
        <f t="array" ref="B251">IFERROR(INDEX('CLIENT LIST'!E$2:E$11,SMALL(IF('CLIENT LIST'!L$2:L$11="Uninsured",ROW('CLIENT LIST'!L$2:L$11)-(ROW('CLIENT LIST'!L$2)-1)),ROWS($1:250))),"")</f>
        <v/>
      </c>
      <c r="C251" s="259" t="str">
        <f t="array" ref="C251">IFERROR(INDEX('CLIENT LIST'!G$2:G$11,SMALL(IF('CLIENT LIST'!L$2:L$11="Uninsured",ROW('CLIENT LIST'!L$2:L$11)-(ROW('CLIENT LIST'!L$2)-1)),ROWS($1:250))),"")</f>
        <v/>
      </c>
      <c r="D251" s="259" t="str">
        <f t="array" ref="D251">IFERROR(INDEX('CLIENT LIST'!F$2:F$11,SMALL(IF('CLIENT LIST'!L$2:L$11="Uninsured",ROW('CLIENT LIST'!L$2:L$11)-(ROW('CLIENT LIST'!L$2)-1)),ROWS($1:250))),"")</f>
        <v/>
      </c>
      <c r="E251" s="259" t="str">
        <f t="array" ref="E251">IFERROR(INDEX('CLIENT LIST'!H$2:H$11,SMALL(IF('CLIENT LIST'!L$2:L$11="Uninsured",ROW('CLIENT LIST'!L$2:L$11)-(ROW('CLIENT LIST'!L$2)-1)),ROWS($1:250))),"")</f>
        <v/>
      </c>
      <c r="F251" s="259" t="str">
        <f t="array" ref="F251">IFERROR(INDEX('CLIENT LIST'!L$2:L$11,SMALL(IF('CLIENT LIST'!L$2:L$11="Uninsured",ROW('CLIENT LIST'!L$2:L$11)-(ROW('CLIENT LIST'!L$2)-1)),ROWS($1:250))),"")</f>
        <v/>
      </c>
      <c r="G251" s="264" t="str">
        <f t="array" ref="G251">IFERROR(INDEX('CLIENT LIST'!M$2:M$11,SMALL(IF('CLIENT LIST'!L$2:L$11="Uninsured",ROW('CLIENT LIST'!L$2:L$11)-(ROW('CLIENT LIST'!L$2)-1)),ROWS($1:250))),"")</f>
        <v/>
      </c>
    </row>
    <row r="252" spans="1:7" x14ac:dyDescent="0.15">
      <c r="A252" s="258">
        <v>251</v>
      </c>
      <c r="B252" s="259" t="str">
        <f t="array" ref="B252">IFERROR(INDEX('CLIENT LIST'!E$2:E$11,SMALL(IF('CLIENT LIST'!L$2:L$11="Uninsured",ROW('CLIENT LIST'!L$2:L$11)-(ROW('CLIENT LIST'!L$2)-1)),ROWS($1:251))),"")</f>
        <v/>
      </c>
      <c r="C252" s="259" t="str">
        <f t="array" ref="C252">IFERROR(INDEX('CLIENT LIST'!G$2:G$11,SMALL(IF('CLIENT LIST'!L$2:L$11="Uninsured",ROW('CLIENT LIST'!L$2:L$11)-(ROW('CLIENT LIST'!L$2)-1)),ROWS($1:251))),"")</f>
        <v/>
      </c>
      <c r="D252" s="259" t="str">
        <f t="array" ref="D252">IFERROR(INDEX('CLIENT LIST'!F$2:F$11,SMALL(IF('CLIENT LIST'!L$2:L$11="Uninsured",ROW('CLIENT LIST'!L$2:L$11)-(ROW('CLIENT LIST'!L$2)-1)),ROWS($1:251))),"")</f>
        <v/>
      </c>
      <c r="E252" s="259" t="str">
        <f t="array" ref="E252">IFERROR(INDEX('CLIENT LIST'!H$2:H$11,SMALL(IF('CLIENT LIST'!L$2:L$11="Uninsured",ROW('CLIENT LIST'!L$2:L$11)-(ROW('CLIENT LIST'!L$2)-1)),ROWS($1:251))),"")</f>
        <v/>
      </c>
      <c r="F252" s="259" t="str">
        <f t="array" ref="F252">IFERROR(INDEX('CLIENT LIST'!L$2:L$11,SMALL(IF('CLIENT LIST'!L$2:L$11="Uninsured",ROW('CLIENT LIST'!L$2:L$11)-(ROW('CLIENT LIST'!L$2)-1)),ROWS($1:251))),"")</f>
        <v/>
      </c>
      <c r="G252" s="264" t="str">
        <f t="array" ref="G252">IFERROR(INDEX('CLIENT LIST'!M$2:M$11,SMALL(IF('CLIENT LIST'!L$2:L$11="Uninsured",ROW('CLIENT LIST'!L$2:L$11)-(ROW('CLIENT LIST'!L$2)-1)),ROWS($1:251))),"")</f>
        <v/>
      </c>
    </row>
    <row r="253" spans="1:7" x14ac:dyDescent="0.15">
      <c r="A253" s="258">
        <v>252</v>
      </c>
      <c r="B253" s="259" t="str">
        <f t="array" ref="B253">IFERROR(INDEX('CLIENT LIST'!E$2:E$11,SMALL(IF('CLIENT LIST'!L$2:L$11="Uninsured",ROW('CLIENT LIST'!L$2:L$11)-(ROW('CLIENT LIST'!L$2)-1)),ROWS($1:252))),"")</f>
        <v/>
      </c>
      <c r="C253" s="259" t="str">
        <f t="array" ref="C253">IFERROR(INDEX('CLIENT LIST'!G$2:G$11,SMALL(IF('CLIENT LIST'!L$2:L$11="Uninsured",ROW('CLIENT LIST'!L$2:L$11)-(ROW('CLIENT LIST'!L$2)-1)),ROWS($1:252))),"")</f>
        <v/>
      </c>
      <c r="D253" s="259" t="str">
        <f t="array" ref="D253">IFERROR(INDEX('CLIENT LIST'!F$2:F$11,SMALL(IF('CLIENT LIST'!L$2:L$11="Uninsured",ROW('CLIENT LIST'!L$2:L$11)-(ROW('CLIENT LIST'!L$2)-1)),ROWS($1:252))),"")</f>
        <v/>
      </c>
      <c r="E253" s="259" t="str">
        <f t="array" ref="E253">IFERROR(INDEX('CLIENT LIST'!H$2:H$11,SMALL(IF('CLIENT LIST'!L$2:L$11="Uninsured",ROW('CLIENT LIST'!L$2:L$11)-(ROW('CLIENT LIST'!L$2)-1)),ROWS($1:252))),"")</f>
        <v/>
      </c>
      <c r="F253" s="259" t="str">
        <f t="array" ref="F253">IFERROR(INDEX('CLIENT LIST'!L$2:L$11,SMALL(IF('CLIENT LIST'!L$2:L$11="Uninsured",ROW('CLIENT LIST'!L$2:L$11)-(ROW('CLIENT LIST'!L$2)-1)),ROWS($1:252))),"")</f>
        <v/>
      </c>
      <c r="G253" s="264" t="str">
        <f t="array" ref="G253">IFERROR(INDEX('CLIENT LIST'!M$2:M$11,SMALL(IF('CLIENT LIST'!L$2:L$11="Uninsured",ROW('CLIENT LIST'!L$2:L$11)-(ROW('CLIENT LIST'!L$2)-1)),ROWS($1:252))),"")</f>
        <v/>
      </c>
    </row>
    <row r="254" spans="1:7" x14ac:dyDescent="0.15">
      <c r="A254" s="258">
        <v>253</v>
      </c>
      <c r="B254" s="259" t="str">
        <f t="array" ref="B254">IFERROR(INDEX('CLIENT LIST'!E$2:E$11,SMALL(IF('CLIENT LIST'!L$2:L$11="Uninsured",ROW('CLIENT LIST'!L$2:L$11)-(ROW('CLIENT LIST'!L$2)-1)),ROWS($1:253))),"")</f>
        <v/>
      </c>
      <c r="C254" s="259" t="str">
        <f t="array" ref="C254">IFERROR(INDEX('CLIENT LIST'!G$2:G$11,SMALL(IF('CLIENT LIST'!L$2:L$11="Uninsured",ROW('CLIENT LIST'!L$2:L$11)-(ROW('CLIENT LIST'!L$2)-1)),ROWS($1:253))),"")</f>
        <v/>
      </c>
      <c r="D254" s="259" t="str">
        <f t="array" ref="D254">IFERROR(INDEX('CLIENT LIST'!F$2:F$11,SMALL(IF('CLIENT LIST'!L$2:L$11="Uninsured",ROW('CLIENT LIST'!L$2:L$11)-(ROW('CLIENT LIST'!L$2)-1)),ROWS($1:253))),"")</f>
        <v/>
      </c>
      <c r="E254" s="259" t="str">
        <f t="array" ref="E254">IFERROR(INDEX('CLIENT LIST'!H$2:H$11,SMALL(IF('CLIENT LIST'!L$2:L$11="Uninsured",ROW('CLIENT LIST'!L$2:L$11)-(ROW('CLIENT LIST'!L$2)-1)),ROWS($1:253))),"")</f>
        <v/>
      </c>
      <c r="F254" s="259" t="str">
        <f t="array" ref="F254">IFERROR(INDEX('CLIENT LIST'!L$2:L$11,SMALL(IF('CLIENT LIST'!L$2:L$11="Uninsured",ROW('CLIENT LIST'!L$2:L$11)-(ROW('CLIENT LIST'!L$2)-1)),ROWS($1:253))),"")</f>
        <v/>
      </c>
      <c r="G254" s="264" t="str">
        <f t="array" ref="G254">IFERROR(INDEX('CLIENT LIST'!M$2:M$11,SMALL(IF('CLIENT LIST'!L$2:L$11="Uninsured",ROW('CLIENT LIST'!L$2:L$11)-(ROW('CLIENT LIST'!L$2)-1)),ROWS($1:253))),"")</f>
        <v/>
      </c>
    </row>
    <row r="255" spans="1:7" x14ac:dyDescent="0.15">
      <c r="A255" s="258">
        <v>254</v>
      </c>
      <c r="B255" s="259" t="str">
        <f t="array" ref="B255">IFERROR(INDEX('CLIENT LIST'!E$2:E$11,SMALL(IF('CLIENT LIST'!L$2:L$11="Uninsured",ROW('CLIENT LIST'!L$2:L$11)-(ROW('CLIENT LIST'!L$2)-1)),ROWS($1:254))),"")</f>
        <v/>
      </c>
      <c r="C255" s="259" t="str">
        <f t="array" ref="C255">IFERROR(INDEX('CLIENT LIST'!G$2:G$11,SMALL(IF('CLIENT LIST'!L$2:L$11="Uninsured",ROW('CLIENT LIST'!L$2:L$11)-(ROW('CLIENT LIST'!L$2)-1)),ROWS($1:254))),"")</f>
        <v/>
      </c>
      <c r="D255" s="259" t="str">
        <f t="array" ref="D255">IFERROR(INDEX('CLIENT LIST'!F$2:F$11,SMALL(IF('CLIENT LIST'!L$2:L$11="Uninsured",ROW('CLIENT LIST'!L$2:L$11)-(ROW('CLIENT LIST'!L$2)-1)),ROWS($1:254))),"")</f>
        <v/>
      </c>
      <c r="E255" s="259" t="str">
        <f t="array" ref="E255">IFERROR(INDEX('CLIENT LIST'!H$2:H$11,SMALL(IF('CLIENT LIST'!L$2:L$11="Uninsured",ROW('CLIENT LIST'!L$2:L$11)-(ROW('CLIENT LIST'!L$2)-1)),ROWS($1:254))),"")</f>
        <v/>
      </c>
      <c r="F255" s="259" t="str">
        <f t="array" ref="F255">IFERROR(INDEX('CLIENT LIST'!L$2:L$11,SMALL(IF('CLIENT LIST'!L$2:L$11="Uninsured",ROW('CLIENT LIST'!L$2:L$11)-(ROW('CLIENT LIST'!L$2)-1)),ROWS($1:254))),"")</f>
        <v/>
      </c>
      <c r="G255" s="264" t="str">
        <f t="array" ref="G255">IFERROR(INDEX('CLIENT LIST'!M$2:M$11,SMALL(IF('CLIENT LIST'!L$2:L$11="Uninsured",ROW('CLIENT LIST'!L$2:L$11)-(ROW('CLIENT LIST'!L$2)-1)),ROWS($1:254))),"")</f>
        <v/>
      </c>
    </row>
    <row r="256" spans="1:7" x14ac:dyDescent="0.15">
      <c r="A256" s="258">
        <v>255</v>
      </c>
      <c r="B256" s="259" t="str">
        <f t="array" ref="B256">IFERROR(INDEX('CLIENT LIST'!E$2:E$11,SMALL(IF('CLIENT LIST'!L$2:L$11="Uninsured",ROW('CLIENT LIST'!L$2:L$11)-(ROW('CLIENT LIST'!L$2)-1)),ROWS($1:255))),"")</f>
        <v/>
      </c>
      <c r="C256" s="259" t="str">
        <f t="array" ref="C256">IFERROR(INDEX('CLIENT LIST'!G$2:G$11,SMALL(IF('CLIENT LIST'!L$2:L$11="Uninsured",ROW('CLIENT LIST'!L$2:L$11)-(ROW('CLIENT LIST'!L$2)-1)),ROWS($1:255))),"")</f>
        <v/>
      </c>
      <c r="D256" s="259" t="str">
        <f t="array" ref="D256">IFERROR(INDEX('CLIENT LIST'!F$2:F$11,SMALL(IF('CLIENT LIST'!L$2:L$11="Uninsured",ROW('CLIENT LIST'!L$2:L$11)-(ROW('CLIENT LIST'!L$2)-1)),ROWS($1:255))),"")</f>
        <v/>
      </c>
      <c r="E256" s="259" t="str">
        <f t="array" ref="E256">IFERROR(INDEX('CLIENT LIST'!H$2:H$11,SMALL(IF('CLIENT LIST'!L$2:L$11="Uninsured",ROW('CLIENT LIST'!L$2:L$11)-(ROW('CLIENT LIST'!L$2)-1)),ROWS($1:255))),"")</f>
        <v/>
      </c>
      <c r="F256" s="259" t="str">
        <f t="array" ref="F256">IFERROR(INDEX('CLIENT LIST'!L$2:L$11,SMALL(IF('CLIENT LIST'!L$2:L$11="Uninsured",ROW('CLIENT LIST'!L$2:L$11)-(ROW('CLIENT LIST'!L$2)-1)),ROWS($1:255))),"")</f>
        <v/>
      </c>
      <c r="G256" s="264" t="str">
        <f t="array" ref="G256">IFERROR(INDEX('CLIENT LIST'!M$2:M$11,SMALL(IF('CLIENT LIST'!L$2:L$11="Uninsured",ROW('CLIENT LIST'!L$2:L$11)-(ROW('CLIENT LIST'!L$2)-1)),ROWS($1:255))),"")</f>
        <v/>
      </c>
    </row>
    <row r="257" spans="1:7" x14ac:dyDescent="0.15">
      <c r="A257" s="258">
        <v>256</v>
      </c>
      <c r="B257" s="259" t="str">
        <f t="array" ref="B257">IFERROR(INDEX('CLIENT LIST'!E$2:E$11,SMALL(IF('CLIENT LIST'!L$2:L$11="Uninsured",ROW('CLIENT LIST'!L$2:L$11)-(ROW('CLIENT LIST'!L$2)-1)),ROWS($1:256))),"")</f>
        <v/>
      </c>
      <c r="C257" s="259" t="str">
        <f t="array" ref="C257">IFERROR(INDEX('CLIENT LIST'!G$2:G$11,SMALL(IF('CLIENT LIST'!L$2:L$11="Uninsured",ROW('CLIENT LIST'!L$2:L$11)-(ROW('CLIENT LIST'!L$2)-1)),ROWS($1:256))),"")</f>
        <v/>
      </c>
      <c r="D257" s="259" t="str">
        <f t="array" ref="D257">IFERROR(INDEX('CLIENT LIST'!F$2:F$11,SMALL(IF('CLIENT LIST'!L$2:L$11="Uninsured",ROW('CLIENT LIST'!L$2:L$11)-(ROW('CLIENT LIST'!L$2)-1)),ROWS($1:256))),"")</f>
        <v/>
      </c>
      <c r="E257" s="259" t="str">
        <f t="array" ref="E257">IFERROR(INDEX('CLIENT LIST'!H$2:H$11,SMALL(IF('CLIENT LIST'!L$2:L$11="Uninsured",ROW('CLIENT LIST'!L$2:L$11)-(ROW('CLIENT LIST'!L$2)-1)),ROWS($1:256))),"")</f>
        <v/>
      </c>
      <c r="F257" s="259" t="str">
        <f t="array" ref="F257">IFERROR(INDEX('CLIENT LIST'!L$2:L$11,SMALL(IF('CLIENT LIST'!L$2:L$11="Uninsured",ROW('CLIENT LIST'!L$2:L$11)-(ROW('CLIENT LIST'!L$2)-1)),ROWS($1:256))),"")</f>
        <v/>
      </c>
      <c r="G257" s="264" t="str">
        <f t="array" ref="G257">IFERROR(INDEX('CLIENT LIST'!M$2:M$11,SMALL(IF('CLIENT LIST'!L$2:L$11="Uninsured",ROW('CLIENT LIST'!L$2:L$11)-(ROW('CLIENT LIST'!L$2)-1)),ROWS($1:256))),"")</f>
        <v/>
      </c>
    </row>
    <row r="258" spans="1:7" x14ac:dyDescent="0.15">
      <c r="A258" s="258">
        <v>257</v>
      </c>
      <c r="B258" s="259" t="str">
        <f t="array" ref="B258">IFERROR(INDEX('CLIENT LIST'!E$2:E$11,SMALL(IF('CLIENT LIST'!L$2:L$11="Uninsured",ROW('CLIENT LIST'!L$2:L$11)-(ROW('CLIENT LIST'!L$2)-1)),ROWS($1:257))),"")</f>
        <v/>
      </c>
      <c r="C258" s="259" t="str">
        <f t="array" ref="C258">IFERROR(INDEX('CLIENT LIST'!G$2:G$11,SMALL(IF('CLIENT LIST'!L$2:L$11="Uninsured",ROW('CLIENT LIST'!L$2:L$11)-(ROW('CLIENT LIST'!L$2)-1)),ROWS($1:257))),"")</f>
        <v/>
      </c>
      <c r="D258" s="259" t="str">
        <f t="array" ref="D258">IFERROR(INDEX('CLIENT LIST'!F$2:F$11,SMALL(IF('CLIENT LIST'!L$2:L$11="Uninsured",ROW('CLIENT LIST'!L$2:L$11)-(ROW('CLIENT LIST'!L$2)-1)),ROWS($1:257))),"")</f>
        <v/>
      </c>
      <c r="E258" s="259" t="str">
        <f t="array" ref="E258">IFERROR(INDEX('CLIENT LIST'!H$2:H$11,SMALL(IF('CLIENT LIST'!L$2:L$11="Uninsured",ROW('CLIENT LIST'!L$2:L$11)-(ROW('CLIENT LIST'!L$2)-1)),ROWS($1:257))),"")</f>
        <v/>
      </c>
      <c r="F258" s="259" t="str">
        <f t="array" ref="F258">IFERROR(INDEX('CLIENT LIST'!L$2:L$11,SMALL(IF('CLIENT LIST'!L$2:L$11="Uninsured",ROW('CLIENT LIST'!L$2:L$11)-(ROW('CLIENT LIST'!L$2)-1)),ROWS($1:257))),"")</f>
        <v/>
      </c>
      <c r="G258" s="264" t="str">
        <f t="array" ref="G258">IFERROR(INDEX('CLIENT LIST'!M$2:M$11,SMALL(IF('CLIENT LIST'!L$2:L$11="Uninsured",ROW('CLIENT LIST'!L$2:L$11)-(ROW('CLIENT LIST'!L$2)-1)),ROWS($1:257))),"")</f>
        <v/>
      </c>
    </row>
    <row r="259" spans="1:7" x14ac:dyDescent="0.15">
      <c r="A259" s="258">
        <v>258</v>
      </c>
      <c r="B259" s="259" t="str">
        <f t="array" ref="B259">IFERROR(INDEX('CLIENT LIST'!E$2:E$11,SMALL(IF('CLIENT LIST'!L$2:L$11="Uninsured",ROW('CLIENT LIST'!L$2:L$11)-(ROW('CLIENT LIST'!L$2)-1)),ROWS($1:258))),"")</f>
        <v/>
      </c>
      <c r="C259" s="259" t="str">
        <f t="array" ref="C259">IFERROR(INDEX('CLIENT LIST'!G$2:G$11,SMALL(IF('CLIENT LIST'!L$2:L$11="Uninsured",ROW('CLIENT LIST'!L$2:L$11)-(ROW('CLIENT LIST'!L$2)-1)),ROWS($1:258))),"")</f>
        <v/>
      </c>
      <c r="D259" s="259" t="str">
        <f t="array" ref="D259">IFERROR(INDEX('CLIENT LIST'!F$2:F$11,SMALL(IF('CLIENT LIST'!L$2:L$11="Uninsured",ROW('CLIENT LIST'!L$2:L$11)-(ROW('CLIENT LIST'!L$2)-1)),ROWS($1:258))),"")</f>
        <v/>
      </c>
      <c r="E259" s="259" t="str">
        <f t="array" ref="E259">IFERROR(INDEX('CLIENT LIST'!H$2:H$11,SMALL(IF('CLIENT LIST'!L$2:L$11="Uninsured",ROW('CLIENT LIST'!L$2:L$11)-(ROW('CLIENT LIST'!L$2)-1)),ROWS($1:258))),"")</f>
        <v/>
      </c>
      <c r="F259" s="259" t="str">
        <f t="array" ref="F259">IFERROR(INDEX('CLIENT LIST'!L$2:L$11,SMALL(IF('CLIENT LIST'!L$2:L$11="Uninsured",ROW('CLIENT LIST'!L$2:L$11)-(ROW('CLIENT LIST'!L$2)-1)),ROWS($1:258))),"")</f>
        <v/>
      </c>
      <c r="G259" s="264" t="str">
        <f t="array" ref="G259">IFERROR(INDEX('CLIENT LIST'!M$2:M$11,SMALL(IF('CLIENT LIST'!L$2:L$11="Uninsured",ROW('CLIENT LIST'!L$2:L$11)-(ROW('CLIENT LIST'!L$2)-1)),ROWS($1:258))),"")</f>
        <v/>
      </c>
    </row>
    <row r="260" spans="1:7" x14ac:dyDescent="0.15">
      <c r="A260" s="258">
        <v>259</v>
      </c>
      <c r="B260" s="259" t="str">
        <f t="array" ref="B260">IFERROR(INDEX('CLIENT LIST'!E$2:E$11,SMALL(IF('CLIENT LIST'!L$2:L$11="Uninsured",ROW('CLIENT LIST'!L$2:L$11)-(ROW('CLIENT LIST'!L$2)-1)),ROWS($1:259))),"")</f>
        <v/>
      </c>
      <c r="C260" s="259" t="str">
        <f t="array" ref="C260">IFERROR(INDEX('CLIENT LIST'!G$2:G$11,SMALL(IF('CLIENT LIST'!L$2:L$11="Uninsured",ROW('CLIENT LIST'!L$2:L$11)-(ROW('CLIENT LIST'!L$2)-1)),ROWS($1:259))),"")</f>
        <v/>
      </c>
      <c r="D260" s="259" t="str">
        <f t="array" ref="D260">IFERROR(INDEX('CLIENT LIST'!F$2:F$11,SMALL(IF('CLIENT LIST'!L$2:L$11="Uninsured",ROW('CLIENT LIST'!L$2:L$11)-(ROW('CLIENT LIST'!L$2)-1)),ROWS($1:259))),"")</f>
        <v/>
      </c>
      <c r="E260" s="259" t="str">
        <f t="array" ref="E260">IFERROR(INDEX('CLIENT LIST'!H$2:H$11,SMALL(IF('CLIENT LIST'!L$2:L$11="Uninsured",ROW('CLIENT LIST'!L$2:L$11)-(ROW('CLIENT LIST'!L$2)-1)),ROWS($1:259))),"")</f>
        <v/>
      </c>
      <c r="F260" s="259" t="str">
        <f t="array" ref="F260">IFERROR(INDEX('CLIENT LIST'!L$2:L$11,SMALL(IF('CLIENT LIST'!L$2:L$11="Uninsured",ROW('CLIENT LIST'!L$2:L$11)-(ROW('CLIENT LIST'!L$2)-1)),ROWS($1:259))),"")</f>
        <v/>
      </c>
      <c r="G260" s="264" t="str">
        <f t="array" ref="G260">IFERROR(INDEX('CLIENT LIST'!M$2:M$11,SMALL(IF('CLIENT LIST'!L$2:L$11="Uninsured",ROW('CLIENT LIST'!L$2:L$11)-(ROW('CLIENT LIST'!L$2)-1)),ROWS($1:259))),"")</f>
        <v/>
      </c>
    </row>
    <row r="261" spans="1:7" x14ac:dyDescent="0.15">
      <c r="A261" s="258">
        <v>260</v>
      </c>
      <c r="B261" s="259" t="str">
        <f t="array" ref="B261">IFERROR(INDEX('CLIENT LIST'!E$2:E$11,SMALL(IF('CLIENT LIST'!L$2:L$11="Uninsured",ROW('CLIENT LIST'!L$2:L$11)-(ROW('CLIENT LIST'!L$2)-1)),ROWS($1:260))),"")</f>
        <v/>
      </c>
      <c r="C261" s="259" t="str">
        <f t="array" ref="C261">IFERROR(INDEX('CLIENT LIST'!G$2:G$11,SMALL(IF('CLIENT LIST'!L$2:L$11="Uninsured",ROW('CLIENT LIST'!L$2:L$11)-(ROW('CLIENT LIST'!L$2)-1)),ROWS($1:260))),"")</f>
        <v/>
      </c>
      <c r="D261" s="259" t="str">
        <f t="array" ref="D261">IFERROR(INDEX('CLIENT LIST'!F$2:F$11,SMALL(IF('CLIENT LIST'!L$2:L$11="Uninsured",ROW('CLIENT LIST'!L$2:L$11)-(ROW('CLIENT LIST'!L$2)-1)),ROWS($1:260))),"")</f>
        <v/>
      </c>
      <c r="E261" s="259" t="str">
        <f t="array" ref="E261">IFERROR(INDEX('CLIENT LIST'!H$2:H$11,SMALL(IF('CLIENT LIST'!L$2:L$11="Uninsured",ROW('CLIENT LIST'!L$2:L$11)-(ROW('CLIENT LIST'!L$2)-1)),ROWS($1:260))),"")</f>
        <v/>
      </c>
      <c r="F261" s="259" t="str">
        <f t="array" ref="F261">IFERROR(INDEX('CLIENT LIST'!L$2:L$11,SMALL(IF('CLIENT LIST'!L$2:L$11="Uninsured",ROW('CLIENT LIST'!L$2:L$11)-(ROW('CLIENT LIST'!L$2)-1)),ROWS($1:260))),"")</f>
        <v/>
      </c>
      <c r="G261" s="264" t="str">
        <f t="array" ref="G261">IFERROR(INDEX('CLIENT LIST'!M$2:M$11,SMALL(IF('CLIENT LIST'!L$2:L$11="Uninsured",ROW('CLIENT LIST'!L$2:L$11)-(ROW('CLIENT LIST'!L$2)-1)),ROWS($1:260))),"")</f>
        <v/>
      </c>
    </row>
    <row r="262" spans="1:7" x14ac:dyDescent="0.15">
      <c r="A262" s="258">
        <v>261</v>
      </c>
      <c r="B262" s="259" t="str">
        <f t="array" ref="B262">IFERROR(INDEX('CLIENT LIST'!E$2:E$11,SMALL(IF('CLIENT LIST'!L$2:L$11="Uninsured",ROW('CLIENT LIST'!L$2:L$11)-(ROW('CLIENT LIST'!L$2)-1)),ROWS($1:261))),"")</f>
        <v/>
      </c>
      <c r="C262" s="259" t="str">
        <f t="array" ref="C262">IFERROR(INDEX('CLIENT LIST'!G$2:G$11,SMALL(IF('CLIENT LIST'!L$2:L$11="Uninsured",ROW('CLIENT LIST'!L$2:L$11)-(ROW('CLIENT LIST'!L$2)-1)),ROWS($1:261))),"")</f>
        <v/>
      </c>
      <c r="D262" s="259" t="str">
        <f t="array" ref="D262">IFERROR(INDEX('CLIENT LIST'!F$2:F$11,SMALL(IF('CLIENT LIST'!L$2:L$11="Uninsured",ROW('CLIENT LIST'!L$2:L$11)-(ROW('CLIENT LIST'!L$2)-1)),ROWS($1:261))),"")</f>
        <v/>
      </c>
      <c r="E262" s="259" t="str">
        <f t="array" ref="E262">IFERROR(INDEX('CLIENT LIST'!H$2:H$11,SMALL(IF('CLIENT LIST'!L$2:L$11="Uninsured",ROW('CLIENT LIST'!L$2:L$11)-(ROW('CLIENT LIST'!L$2)-1)),ROWS($1:261))),"")</f>
        <v/>
      </c>
      <c r="F262" s="259" t="str">
        <f t="array" ref="F262">IFERROR(INDEX('CLIENT LIST'!L$2:L$11,SMALL(IF('CLIENT LIST'!L$2:L$11="Uninsured",ROW('CLIENT LIST'!L$2:L$11)-(ROW('CLIENT LIST'!L$2)-1)),ROWS($1:261))),"")</f>
        <v/>
      </c>
      <c r="G262" s="264" t="str">
        <f t="array" ref="G262">IFERROR(INDEX('CLIENT LIST'!M$2:M$11,SMALL(IF('CLIENT LIST'!L$2:L$11="Uninsured",ROW('CLIENT LIST'!L$2:L$11)-(ROW('CLIENT LIST'!L$2)-1)),ROWS($1:261))),"")</f>
        <v/>
      </c>
    </row>
    <row r="263" spans="1:7" x14ac:dyDescent="0.15">
      <c r="A263" s="258">
        <v>262</v>
      </c>
      <c r="B263" s="259" t="str">
        <f t="array" ref="B263">IFERROR(INDEX('CLIENT LIST'!E$2:E$11,SMALL(IF('CLIENT LIST'!L$2:L$11="Uninsured",ROW('CLIENT LIST'!L$2:L$11)-(ROW('CLIENT LIST'!L$2)-1)),ROWS($1:262))),"")</f>
        <v/>
      </c>
      <c r="C263" s="259" t="str">
        <f t="array" ref="C263">IFERROR(INDEX('CLIENT LIST'!G$2:G$11,SMALL(IF('CLIENT LIST'!L$2:L$11="Uninsured",ROW('CLIENT LIST'!L$2:L$11)-(ROW('CLIENT LIST'!L$2)-1)),ROWS($1:262))),"")</f>
        <v/>
      </c>
      <c r="D263" s="259" t="str">
        <f t="array" ref="D263">IFERROR(INDEX('CLIENT LIST'!F$2:F$11,SMALL(IF('CLIENT LIST'!L$2:L$11="Uninsured",ROW('CLIENT LIST'!L$2:L$11)-(ROW('CLIENT LIST'!L$2)-1)),ROWS($1:262))),"")</f>
        <v/>
      </c>
      <c r="E263" s="259" t="str">
        <f t="array" ref="E263">IFERROR(INDEX('CLIENT LIST'!H$2:H$11,SMALL(IF('CLIENT LIST'!L$2:L$11="Uninsured",ROW('CLIENT LIST'!L$2:L$11)-(ROW('CLIENT LIST'!L$2)-1)),ROWS($1:262))),"")</f>
        <v/>
      </c>
      <c r="F263" s="259" t="str">
        <f t="array" ref="F263">IFERROR(INDEX('CLIENT LIST'!L$2:L$11,SMALL(IF('CLIENT LIST'!L$2:L$11="Uninsured",ROW('CLIENT LIST'!L$2:L$11)-(ROW('CLIENT LIST'!L$2)-1)),ROWS($1:262))),"")</f>
        <v/>
      </c>
      <c r="G263" s="264" t="str">
        <f t="array" ref="G263">IFERROR(INDEX('CLIENT LIST'!M$2:M$11,SMALL(IF('CLIENT LIST'!L$2:L$11="Uninsured",ROW('CLIENT LIST'!L$2:L$11)-(ROW('CLIENT LIST'!L$2)-1)),ROWS($1:262))),"")</f>
        <v/>
      </c>
    </row>
    <row r="264" spans="1:7" x14ac:dyDescent="0.15">
      <c r="A264" s="258">
        <v>263</v>
      </c>
      <c r="B264" s="259" t="str">
        <f t="array" ref="B264">IFERROR(INDEX('CLIENT LIST'!E$2:E$11,SMALL(IF('CLIENT LIST'!L$2:L$11="Uninsured",ROW('CLIENT LIST'!L$2:L$11)-(ROW('CLIENT LIST'!L$2)-1)),ROWS($1:263))),"")</f>
        <v/>
      </c>
      <c r="C264" s="259" t="str">
        <f t="array" ref="C264">IFERROR(INDEX('CLIENT LIST'!G$2:G$11,SMALL(IF('CLIENT LIST'!L$2:L$11="Uninsured",ROW('CLIENT LIST'!L$2:L$11)-(ROW('CLIENT LIST'!L$2)-1)),ROWS($1:263))),"")</f>
        <v/>
      </c>
      <c r="D264" s="259" t="str">
        <f t="array" ref="D264">IFERROR(INDEX('CLIENT LIST'!F$2:F$11,SMALL(IF('CLIENT LIST'!L$2:L$11="Uninsured",ROW('CLIENT LIST'!L$2:L$11)-(ROW('CLIENT LIST'!L$2)-1)),ROWS($1:263))),"")</f>
        <v/>
      </c>
      <c r="E264" s="259" t="str">
        <f t="array" ref="E264">IFERROR(INDEX('CLIENT LIST'!H$2:H$11,SMALL(IF('CLIENT LIST'!L$2:L$11="Uninsured",ROW('CLIENT LIST'!L$2:L$11)-(ROW('CLIENT LIST'!L$2)-1)),ROWS($1:263))),"")</f>
        <v/>
      </c>
      <c r="F264" s="259" t="str">
        <f t="array" ref="F264">IFERROR(INDEX('CLIENT LIST'!L$2:L$11,SMALL(IF('CLIENT LIST'!L$2:L$11="Uninsured",ROW('CLIENT LIST'!L$2:L$11)-(ROW('CLIENT LIST'!L$2)-1)),ROWS($1:263))),"")</f>
        <v/>
      </c>
      <c r="G264" s="264" t="str">
        <f t="array" ref="G264">IFERROR(INDEX('CLIENT LIST'!M$2:M$11,SMALL(IF('CLIENT LIST'!L$2:L$11="Uninsured",ROW('CLIENT LIST'!L$2:L$11)-(ROW('CLIENT LIST'!L$2)-1)),ROWS($1:263))),"")</f>
        <v/>
      </c>
    </row>
    <row r="265" spans="1:7" x14ac:dyDescent="0.15">
      <c r="A265" s="258">
        <v>264</v>
      </c>
      <c r="B265" s="259" t="str">
        <f t="array" ref="B265">IFERROR(INDEX('CLIENT LIST'!E$2:E$11,SMALL(IF('CLIENT LIST'!L$2:L$11="Uninsured",ROW('CLIENT LIST'!L$2:L$11)-(ROW('CLIENT LIST'!L$2)-1)),ROWS($1:264))),"")</f>
        <v/>
      </c>
      <c r="C265" s="259" t="str">
        <f t="array" ref="C265">IFERROR(INDEX('CLIENT LIST'!G$2:G$11,SMALL(IF('CLIENT LIST'!L$2:L$11="Uninsured",ROW('CLIENT LIST'!L$2:L$11)-(ROW('CLIENT LIST'!L$2)-1)),ROWS($1:264))),"")</f>
        <v/>
      </c>
      <c r="D265" s="259" t="str">
        <f t="array" ref="D265">IFERROR(INDEX('CLIENT LIST'!F$2:F$11,SMALL(IF('CLIENT LIST'!L$2:L$11="Uninsured",ROW('CLIENT LIST'!L$2:L$11)-(ROW('CLIENT LIST'!L$2)-1)),ROWS($1:264))),"")</f>
        <v/>
      </c>
      <c r="E265" s="259" t="str">
        <f t="array" ref="E265">IFERROR(INDEX('CLIENT LIST'!H$2:H$11,SMALL(IF('CLIENT LIST'!L$2:L$11="Uninsured",ROW('CLIENT LIST'!L$2:L$11)-(ROW('CLIENT LIST'!L$2)-1)),ROWS($1:264))),"")</f>
        <v/>
      </c>
      <c r="F265" s="259" t="str">
        <f t="array" ref="F265">IFERROR(INDEX('CLIENT LIST'!L$2:L$11,SMALL(IF('CLIENT LIST'!L$2:L$11="Uninsured",ROW('CLIENT LIST'!L$2:L$11)-(ROW('CLIENT LIST'!L$2)-1)),ROWS($1:264))),"")</f>
        <v/>
      </c>
      <c r="G265" s="264" t="str">
        <f t="array" ref="G265">IFERROR(INDEX('CLIENT LIST'!M$2:M$11,SMALL(IF('CLIENT LIST'!L$2:L$11="Uninsured",ROW('CLIENT LIST'!L$2:L$11)-(ROW('CLIENT LIST'!L$2)-1)),ROWS($1:264))),"")</f>
        <v/>
      </c>
    </row>
    <row r="266" spans="1:7" x14ac:dyDescent="0.15">
      <c r="A266" s="258">
        <v>265</v>
      </c>
      <c r="B266" s="259" t="str">
        <f t="array" ref="B266">IFERROR(INDEX('CLIENT LIST'!E$2:E$11,SMALL(IF('CLIENT LIST'!L$2:L$11="Uninsured",ROW('CLIENT LIST'!L$2:L$11)-(ROW('CLIENT LIST'!L$2)-1)),ROWS($1:265))),"")</f>
        <v/>
      </c>
      <c r="C266" s="259" t="str">
        <f t="array" ref="C266">IFERROR(INDEX('CLIENT LIST'!G$2:G$11,SMALL(IF('CLIENT LIST'!L$2:L$11="Uninsured",ROW('CLIENT LIST'!L$2:L$11)-(ROW('CLIENT LIST'!L$2)-1)),ROWS($1:265))),"")</f>
        <v/>
      </c>
      <c r="D266" s="259" t="str">
        <f t="array" ref="D266">IFERROR(INDEX('CLIENT LIST'!F$2:F$11,SMALL(IF('CLIENT LIST'!L$2:L$11="Uninsured",ROW('CLIENT LIST'!L$2:L$11)-(ROW('CLIENT LIST'!L$2)-1)),ROWS($1:265))),"")</f>
        <v/>
      </c>
      <c r="E266" s="259" t="str">
        <f t="array" ref="E266">IFERROR(INDEX('CLIENT LIST'!H$2:H$11,SMALL(IF('CLIENT LIST'!L$2:L$11="Uninsured",ROW('CLIENT LIST'!L$2:L$11)-(ROW('CLIENT LIST'!L$2)-1)),ROWS($1:265))),"")</f>
        <v/>
      </c>
      <c r="F266" s="259" t="str">
        <f t="array" ref="F266">IFERROR(INDEX('CLIENT LIST'!L$2:L$11,SMALL(IF('CLIENT LIST'!L$2:L$11="Uninsured",ROW('CLIENT LIST'!L$2:L$11)-(ROW('CLIENT LIST'!L$2)-1)),ROWS($1:265))),"")</f>
        <v/>
      </c>
      <c r="G266" s="264" t="str">
        <f t="array" ref="G266">IFERROR(INDEX('CLIENT LIST'!M$2:M$11,SMALL(IF('CLIENT LIST'!L$2:L$11="Uninsured",ROW('CLIENT LIST'!L$2:L$11)-(ROW('CLIENT LIST'!L$2)-1)),ROWS($1:265))),"")</f>
        <v/>
      </c>
    </row>
    <row r="267" spans="1:7" x14ac:dyDescent="0.15">
      <c r="A267" s="258">
        <v>266</v>
      </c>
      <c r="B267" s="259" t="str">
        <f t="array" ref="B267">IFERROR(INDEX('CLIENT LIST'!E$2:E$11,SMALL(IF('CLIENT LIST'!L$2:L$11="Uninsured",ROW('CLIENT LIST'!L$2:L$11)-(ROW('CLIENT LIST'!L$2)-1)),ROWS($1:266))),"")</f>
        <v/>
      </c>
      <c r="C267" s="259" t="str">
        <f t="array" ref="C267">IFERROR(INDEX('CLIENT LIST'!G$2:G$11,SMALL(IF('CLIENT LIST'!L$2:L$11="Uninsured",ROW('CLIENT LIST'!L$2:L$11)-(ROW('CLIENT LIST'!L$2)-1)),ROWS($1:266))),"")</f>
        <v/>
      </c>
      <c r="D267" s="259" t="str">
        <f t="array" ref="D267">IFERROR(INDEX('CLIENT LIST'!F$2:F$11,SMALL(IF('CLIENT LIST'!L$2:L$11="Uninsured",ROW('CLIENT LIST'!L$2:L$11)-(ROW('CLIENT LIST'!L$2)-1)),ROWS($1:266))),"")</f>
        <v/>
      </c>
      <c r="E267" s="259" t="str">
        <f t="array" ref="E267">IFERROR(INDEX('CLIENT LIST'!H$2:H$11,SMALL(IF('CLIENT LIST'!L$2:L$11="Uninsured",ROW('CLIENT LIST'!L$2:L$11)-(ROW('CLIENT LIST'!L$2)-1)),ROWS($1:266))),"")</f>
        <v/>
      </c>
      <c r="F267" s="259" t="str">
        <f t="array" ref="F267">IFERROR(INDEX('CLIENT LIST'!L$2:L$11,SMALL(IF('CLIENT LIST'!L$2:L$11="Uninsured",ROW('CLIENT LIST'!L$2:L$11)-(ROW('CLIENT LIST'!L$2)-1)),ROWS($1:266))),"")</f>
        <v/>
      </c>
      <c r="G267" s="264" t="str">
        <f t="array" ref="G267">IFERROR(INDEX('CLIENT LIST'!M$2:M$11,SMALL(IF('CLIENT LIST'!L$2:L$11="Uninsured",ROW('CLIENT LIST'!L$2:L$11)-(ROW('CLIENT LIST'!L$2)-1)),ROWS($1:266))),"")</f>
        <v/>
      </c>
    </row>
    <row r="268" spans="1:7" x14ac:dyDescent="0.15">
      <c r="A268" s="258">
        <v>267</v>
      </c>
      <c r="B268" s="259" t="str">
        <f t="array" ref="B268">IFERROR(INDEX('CLIENT LIST'!E$2:E$11,SMALL(IF('CLIENT LIST'!L$2:L$11="Uninsured",ROW('CLIENT LIST'!L$2:L$11)-(ROW('CLIENT LIST'!L$2)-1)),ROWS($1:267))),"")</f>
        <v/>
      </c>
      <c r="C268" s="259" t="str">
        <f t="array" ref="C268">IFERROR(INDEX('CLIENT LIST'!G$2:G$11,SMALL(IF('CLIENT LIST'!L$2:L$11="Uninsured",ROW('CLIENT LIST'!L$2:L$11)-(ROW('CLIENT LIST'!L$2)-1)),ROWS($1:267))),"")</f>
        <v/>
      </c>
      <c r="D268" s="259" t="str">
        <f t="array" ref="D268">IFERROR(INDEX('CLIENT LIST'!F$2:F$11,SMALL(IF('CLIENT LIST'!L$2:L$11="Uninsured",ROW('CLIENT LIST'!L$2:L$11)-(ROW('CLIENT LIST'!L$2)-1)),ROWS($1:267))),"")</f>
        <v/>
      </c>
      <c r="E268" s="259" t="str">
        <f t="array" ref="E268">IFERROR(INDEX('CLIENT LIST'!H$2:H$11,SMALL(IF('CLIENT LIST'!L$2:L$11="Uninsured",ROW('CLIENT LIST'!L$2:L$11)-(ROW('CLIENT LIST'!L$2)-1)),ROWS($1:267))),"")</f>
        <v/>
      </c>
      <c r="F268" s="259" t="str">
        <f t="array" ref="F268">IFERROR(INDEX('CLIENT LIST'!L$2:L$11,SMALL(IF('CLIENT LIST'!L$2:L$11="Uninsured",ROW('CLIENT LIST'!L$2:L$11)-(ROW('CLIENT LIST'!L$2)-1)),ROWS($1:267))),"")</f>
        <v/>
      </c>
      <c r="G268" s="264" t="str">
        <f t="array" ref="G268">IFERROR(INDEX('CLIENT LIST'!M$2:M$11,SMALL(IF('CLIENT LIST'!L$2:L$11="Uninsured",ROW('CLIENT LIST'!L$2:L$11)-(ROW('CLIENT LIST'!L$2)-1)),ROWS($1:267))),"")</f>
        <v/>
      </c>
    </row>
    <row r="269" spans="1:7" x14ac:dyDescent="0.15">
      <c r="A269" s="258">
        <v>268</v>
      </c>
      <c r="B269" s="259" t="str">
        <f t="array" ref="B269">IFERROR(INDEX('CLIENT LIST'!E$2:E$11,SMALL(IF('CLIENT LIST'!L$2:L$11="Uninsured",ROW('CLIENT LIST'!L$2:L$11)-(ROW('CLIENT LIST'!L$2)-1)),ROWS($1:268))),"")</f>
        <v/>
      </c>
      <c r="C269" s="259" t="str">
        <f t="array" ref="C269">IFERROR(INDEX('CLIENT LIST'!G$2:G$11,SMALL(IF('CLIENT LIST'!L$2:L$11="Uninsured",ROW('CLIENT LIST'!L$2:L$11)-(ROW('CLIENT LIST'!L$2)-1)),ROWS($1:268))),"")</f>
        <v/>
      </c>
      <c r="D269" s="259" t="str">
        <f t="array" ref="D269">IFERROR(INDEX('CLIENT LIST'!F$2:F$11,SMALL(IF('CLIENT LIST'!L$2:L$11="Uninsured",ROW('CLIENT LIST'!L$2:L$11)-(ROW('CLIENT LIST'!L$2)-1)),ROWS($1:268))),"")</f>
        <v/>
      </c>
      <c r="E269" s="259" t="str">
        <f t="array" ref="E269">IFERROR(INDEX('CLIENT LIST'!H$2:H$11,SMALL(IF('CLIENT LIST'!L$2:L$11="Uninsured",ROW('CLIENT LIST'!L$2:L$11)-(ROW('CLIENT LIST'!L$2)-1)),ROWS($1:268))),"")</f>
        <v/>
      </c>
      <c r="F269" s="259" t="str">
        <f t="array" ref="F269">IFERROR(INDEX('CLIENT LIST'!L$2:L$11,SMALL(IF('CLIENT LIST'!L$2:L$11="Uninsured",ROW('CLIENT LIST'!L$2:L$11)-(ROW('CLIENT LIST'!L$2)-1)),ROWS($1:268))),"")</f>
        <v/>
      </c>
      <c r="G269" s="264" t="str">
        <f t="array" ref="G269">IFERROR(INDEX('CLIENT LIST'!M$2:M$11,SMALL(IF('CLIENT LIST'!L$2:L$11="Uninsured",ROW('CLIENT LIST'!L$2:L$11)-(ROW('CLIENT LIST'!L$2)-1)),ROWS($1:268))),"")</f>
        <v/>
      </c>
    </row>
    <row r="270" spans="1:7" x14ac:dyDescent="0.15">
      <c r="A270" s="258">
        <v>269</v>
      </c>
      <c r="B270" s="259" t="str">
        <f t="array" ref="B270">IFERROR(INDEX('CLIENT LIST'!E$2:E$11,SMALL(IF('CLIENT LIST'!L$2:L$11="Uninsured",ROW('CLIENT LIST'!L$2:L$11)-(ROW('CLIENT LIST'!L$2)-1)),ROWS($1:269))),"")</f>
        <v/>
      </c>
      <c r="C270" s="259" t="str">
        <f t="array" ref="C270">IFERROR(INDEX('CLIENT LIST'!G$2:G$11,SMALL(IF('CLIENT LIST'!L$2:L$11="Uninsured",ROW('CLIENT LIST'!L$2:L$11)-(ROW('CLIENT LIST'!L$2)-1)),ROWS($1:269))),"")</f>
        <v/>
      </c>
      <c r="D270" s="259" t="str">
        <f t="array" ref="D270">IFERROR(INDEX('CLIENT LIST'!F$2:F$11,SMALL(IF('CLIENT LIST'!L$2:L$11="Uninsured",ROW('CLIENT LIST'!L$2:L$11)-(ROW('CLIENT LIST'!L$2)-1)),ROWS($1:269))),"")</f>
        <v/>
      </c>
      <c r="E270" s="259" t="str">
        <f t="array" ref="E270">IFERROR(INDEX('CLIENT LIST'!H$2:H$11,SMALL(IF('CLIENT LIST'!L$2:L$11="Uninsured",ROW('CLIENT LIST'!L$2:L$11)-(ROW('CLIENT LIST'!L$2)-1)),ROWS($1:269))),"")</f>
        <v/>
      </c>
      <c r="F270" s="259" t="str">
        <f t="array" ref="F270">IFERROR(INDEX('CLIENT LIST'!L$2:L$11,SMALL(IF('CLIENT LIST'!L$2:L$11="Uninsured",ROW('CLIENT LIST'!L$2:L$11)-(ROW('CLIENT LIST'!L$2)-1)),ROWS($1:269))),"")</f>
        <v/>
      </c>
      <c r="G270" s="264" t="str">
        <f t="array" ref="G270">IFERROR(INDEX('CLIENT LIST'!M$2:M$11,SMALL(IF('CLIENT LIST'!L$2:L$11="Uninsured",ROW('CLIENT LIST'!L$2:L$11)-(ROW('CLIENT LIST'!L$2)-1)),ROWS($1:269))),"")</f>
        <v/>
      </c>
    </row>
    <row r="271" spans="1:7" x14ac:dyDescent="0.15">
      <c r="A271" s="258">
        <v>270</v>
      </c>
      <c r="B271" s="259" t="str">
        <f t="array" ref="B271">IFERROR(INDEX('CLIENT LIST'!E$2:E$11,SMALL(IF('CLIENT LIST'!L$2:L$11="Uninsured",ROW('CLIENT LIST'!L$2:L$11)-(ROW('CLIENT LIST'!L$2)-1)),ROWS($1:270))),"")</f>
        <v/>
      </c>
      <c r="C271" s="259" t="str">
        <f t="array" ref="C271">IFERROR(INDEX('CLIENT LIST'!G$2:G$11,SMALL(IF('CLIENT LIST'!L$2:L$11="Uninsured",ROW('CLIENT LIST'!L$2:L$11)-(ROW('CLIENT LIST'!L$2)-1)),ROWS($1:270))),"")</f>
        <v/>
      </c>
      <c r="D271" s="259" t="str">
        <f t="array" ref="D271">IFERROR(INDEX('CLIENT LIST'!F$2:F$11,SMALL(IF('CLIENT LIST'!L$2:L$11="Uninsured",ROW('CLIENT LIST'!L$2:L$11)-(ROW('CLIENT LIST'!L$2)-1)),ROWS($1:270))),"")</f>
        <v/>
      </c>
      <c r="E271" s="259" t="str">
        <f t="array" ref="E271">IFERROR(INDEX('CLIENT LIST'!H$2:H$11,SMALL(IF('CLIENT LIST'!L$2:L$11="Uninsured",ROW('CLIENT LIST'!L$2:L$11)-(ROW('CLIENT LIST'!L$2)-1)),ROWS($1:270))),"")</f>
        <v/>
      </c>
      <c r="F271" s="259" t="str">
        <f t="array" ref="F271">IFERROR(INDEX('CLIENT LIST'!L$2:L$11,SMALL(IF('CLIENT LIST'!L$2:L$11="Uninsured",ROW('CLIENT LIST'!L$2:L$11)-(ROW('CLIENT LIST'!L$2)-1)),ROWS($1:270))),"")</f>
        <v/>
      </c>
      <c r="G271" s="264" t="str">
        <f t="array" ref="G271">IFERROR(INDEX('CLIENT LIST'!M$2:M$11,SMALL(IF('CLIENT LIST'!L$2:L$11="Uninsured",ROW('CLIENT LIST'!L$2:L$11)-(ROW('CLIENT LIST'!L$2)-1)),ROWS($1:270))),"")</f>
        <v/>
      </c>
    </row>
    <row r="272" spans="1:7" x14ac:dyDescent="0.15">
      <c r="A272" s="258">
        <v>271</v>
      </c>
      <c r="B272" s="259" t="str">
        <f t="array" ref="B272">IFERROR(INDEX('CLIENT LIST'!E$2:E$11,SMALL(IF('CLIENT LIST'!L$2:L$11="Uninsured",ROW('CLIENT LIST'!L$2:L$11)-(ROW('CLIENT LIST'!L$2)-1)),ROWS($1:271))),"")</f>
        <v/>
      </c>
      <c r="C272" s="259" t="str">
        <f t="array" ref="C272">IFERROR(INDEX('CLIENT LIST'!G$2:G$11,SMALL(IF('CLIENT LIST'!L$2:L$11="Uninsured",ROW('CLIENT LIST'!L$2:L$11)-(ROW('CLIENT LIST'!L$2)-1)),ROWS($1:271))),"")</f>
        <v/>
      </c>
      <c r="D272" s="259" t="str">
        <f t="array" ref="D272">IFERROR(INDEX('CLIENT LIST'!F$2:F$11,SMALL(IF('CLIENT LIST'!L$2:L$11="Uninsured",ROW('CLIENT LIST'!L$2:L$11)-(ROW('CLIENT LIST'!L$2)-1)),ROWS($1:271))),"")</f>
        <v/>
      </c>
      <c r="E272" s="259" t="str">
        <f t="array" ref="E272">IFERROR(INDEX('CLIENT LIST'!H$2:H$11,SMALL(IF('CLIENT LIST'!L$2:L$11="Uninsured",ROW('CLIENT LIST'!L$2:L$11)-(ROW('CLIENT LIST'!L$2)-1)),ROWS($1:271))),"")</f>
        <v/>
      </c>
      <c r="F272" s="259" t="str">
        <f t="array" ref="F272">IFERROR(INDEX('CLIENT LIST'!L$2:L$11,SMALL(IF('CLIENT LIST'!L$2:L$11="Uninsured",ROW('CLIENT LIST'!L$2:L$11)-(ROW('CLIENT LIST'!L$2)-1)),ROWS($1:271))),"")</f>
        <v/>
      </c>
      <c r="G272" s="264" t="str">
        <f t="array" ref="G272">IFERROR(INDEX('CLIENT LIST'!M$2:M$11,SMALL(IF('CLIENT LIST'!L$2:L$11="Uninsured",ROW('CLIENT LIST'!L$2:L$11)-(ROW('CLIENT LIST'!L$2)-1)),ROWS($1:271))),"")</f>
        <v/>
      </c>
    </row>
    <row r="273" spans="1:7" x14ac:dyDescent="0.15">
      <c r="A273" s="258">
        <v>272</v>
      </c>
      <c r="B273" s="259" t="str">
        <f t="array" ref="B273">IFERROR(INDEX('CLIENT LIST'!E$2:E$11,SMALL(IF('CLIENT LIST'!L$2:L$11="Uninsured",ROW('CLIENT LIST'!L$2:L$11)-(ROW('CLIENT LIST'!L$2)-1)),ROWS($1:272))),"")</f>
        <v/>
      </c>
      <c r="C273" s="259" t="str">
        <f t="array" ref="C273">IFERROR(INDEX('CLIENT LIST'!G$2:G$11,SMALL(IF('CLIENT LIST'!L$2:L$11="Uninsured",ROW('CLIENT LIST'!L$2:L$11)-(ROW('CLIENT LIST'!L$2)-1)),ROWS($1:272))),"")</f>
        <v/>
      </c>
      <c r="D273" s="259" t="str">
        <f t="array" ref="D273">IFERROR(INDEX('CLIENT LIST'!F$2:F$11,SMALL(IF('CLIENT LIST'!L$2:L$11="Uninsured",ROW('CLIENT LIST'!L$2:L$11)-(ROW('CLIENT LIST'!L$2)-1)),ROWS($1:272))),"")</f>
        <v/>
      </c>
      <c r="E273" s="259" t="str">
        <f t="array" ref="E273">IFERROR(INDEX('CLIENT LIST'!H$2:H$11,SMALL(IF('CLIENT LIST'!L$2:L$11="Uninsured",ROW('CLIENT LIST'!L$2:L$11)-(ROW('CLIENT LIST'!L$2)-1)),ROWS($1:272))),"")</f>
        <v/>
      </c>
      <c r="F273" s="259" t="str">
        <f t="array" ref="F273">IFERROR(INDEX('CLIENT LIST'!L$2:L$11,SMALL(IF('CLIENT LIST'!L$2:L$11="Uninsured",ROW('CLIENT LIST'!L$2:L$11)-(ROW('CLIENT LIST'!L$2)-1)),ROWS($1:272))),"")</f>
        <v/>
      </c>
      <c r="G273" s="264" t="str">
        <f t="array" ref="G273">IFERROR(INDEX('CLIENT LIST'!M$2:M$11,SMALL(IF('CLIENT LIST'!L$2:L$11="Uninsured",ROW('CLIENT LIST'!L$2:L$11)-(ROW('CLIENT LIST'!L$2)-1)),ROWS($1:272))),"")</f>
        <v/>
      </c>
    </row>
    <row r="274" spans="1:7" x14ac:dyDescent="0.15">
      <c r="A274" s="258">
        <v>273</v>
      </c>
      <c r="B274" s="259" t="str">
        <f t="array" ref="B274">IFERROR(INDEX('CLIENT LIST'!E$2:E$11,SMALL(IF('CLIENT LIST'!L$2:L$11="Uninsured",ROW('CLIENT LIST'!L$2:L$11)-(ROW('CLIENT LIST'!L$2)-1)),ROWS($1:273))),"")</f>
        <v/>
      </c>
      <c r="C274" s="259" t="str">
        <f t="array" ref="C274">IFERROR(INDEX('CLIENT LIST'!G$2:G$11,SMALL(IF('CLIENT LIST'!L$2:L$11="Uninsured",ROW('CLIENT LIST'!L$2:L$11)-(ROW('CLIENT LIST'!L$2)-1)),ROWS($1:273))),"")</f>
        <v/>
      </c>
      <c r="D274" s="259" t="str">
        <f t="array" ref="D274">IFERROR(INDEX('CLIENT LIST'!F$2:F$11,SMALL(IF('CLIENT LIST'!L$2:L$11="Uninsured",ROW('CLIENT LIST'!L$2:L$11)-(ROW('CLIENT LIST'!L$2)-1)),ROWS($1:273))),"")</f>
        <v/>
      </c>
      <c r="E274" s="259" t="str">
        <f t="array" ref="E274">IFERROR(INDEX('CLIENT LIST'!H$2:H$11,SMALL(IF('CLIENT LIST'!L$2:L$11="Uninsured",ROW('CLIENT LIST'!L$2:L$11)-(ROW('CLIENT LIST'!L$2)-1)),ROWS($1:273))),"")</f>
        <v/>
      </c>
      <c r="F274" s="259" t="str">
        <f t="array" ref="F274">IFERROR(INDEX('CLIENT LIST'!L$2:L$11,SMALL(IF('CLIENT LIST'!L$2:L$11="Uninsured",ROW('CLIENT LIST'!L$2:L$11)-(ROW('CLIENT LIST'!L$2)-1)),ROWS($1:273))),"")</f>
        <v/>
      </c>
      <c r="G274" s="264" t="str">
        <f t="array" ref="G274">IFERROR(INDEX('CLIENT LIST'!M$2:M$11,SMALL(IF('CLIENT LIST'!L$2:L$11="Uninsured",ROW('CLIENT LIST'!L$2:L$11)-(ROW('CLIENT LIST'!L$2)-1)),ROWS($1:273))),"")</f>
        <v/>
      </c>
    </row>
    <row r="275" spans="1:7" x14ac:dyDescent="0.15">
      <c r="A275" s="258">
        <v>274</v>
      </c>
      <c r="B275" s="259" t="str">
        <f t="array" ref="B275">IFERROR(INDEX('CLIENT LIST'!E$2:E$11,SMALL(IF('CLIENT LIST'!L$2:L$11="Uninsured",ROW('CLIENT LIST'!L$2:L$11)-(ROW('CLIENT LIST'!L$2)-1)),ROWS($1:274))),"")</f>
        <v/>
      </c>
      <c r="C275" s="259" t="str">
        <f t="array" ref="C275">IFERROR(INDEX('CLIENT LIST'!G$2:G$11,SMALL(IF('CLIENT LIST'!L$2:L$11="Uninsured",ROW('CLIENT LIST'!L$2:L$11)-(ROW('CLIENT LIST'!L$2)-1)),ROWS($1:274))),"")</f>
        <v/>
      </c>
      <c r="D275" s="259" t="str">
        <f t="array" ref="D275">IFERROR(INDEX('CLIENT LIST'!F$2:F$11,SMALL(IF('CLIENT LIST'!L$2:L$11="Uninsured",ROW('CLIENT LIST'!L$2:L$11)-(ROW('CLIENT LIST'!L$2)-1)),ROWS($1:274))),"")</f>
        <v/>
      </c>
      <c r="E275" s="259" t="str">
        <f t="array" ref="E275">IFERROR(INDEX('CLIENT LIST'!H$2:H$11,SMALL(IF('CLIENT LIST'!L$2:L$11="Uninsured",ROW('CLIENT LIST'!L$2:L$11)-(ROW('CLIENT LIST'!L$2)-1)),ROWS($1:274))),"")</f>
        <v/>
      </c>
      <c r="F275" s="259" t="str">
        <f t="array" ref="F275">IFERROR(INDEX('CLIENT LIST'!L$2:L$11,SMALL(IF('CLIENT LIST'!L$2:L$11="Uninsured",ROW('CLIENT LIST'!L$2:L$11)-(ROW('CLIENT LIST'!L$2)-1)),ROWS($1:274))),"")</f>
        <v/>
      </c>
      <c r="G275" s="264" t="str">
        <f t="array" ref="G275">IFERROR(INDEX('CLIENT LIST'!M$2:M$11,SMALL(IF('CLIENT LIST'!L$2:L$11="Uninsured",ROW('CLIENT LIST'!L$2:L$11)-(ROW('CLIENT LIST'!L$2)-1)),ROWS($1:274))),"")</f>
        <v/>
      </c>
    </row>
    <row r="276" spans="1:7" x14ac:dyDescent="0.15">
      <c r="A276" s="258">
        <v>275</v>
      </c>
      <c r="B276" s="259" t="str">
        <f t="array" ref="B276">IFERROR(INDEX('CLIENT LIST'!E$2:E$11,SMALL(IF('CLIENT LIST'!L$2:L$11="Uninsured",ROW('CLIENT LIST'!L$2:L$11)-(ROW('CLIENT LIST'!L$2)-1)),ROWS($1:275))),"")</f>
        <v/>
      </c>
      <c r="C276" s="259" t="str">
        <f t="array" ref="C276">IFERROR(INDEX('CLIENT LIST'!G$2:G$11,SMALL(IF('CLIENT LIST'!L$2:L$11="Uninsured",ROW('CLIENT LIST'!L$2:L$11)-(ROW('CLIENT LIST'!L$2)-1)),ROWS($1:275))),"")</f>
        <v/>
      </c>
      <c r="D276" s="259" t="str">
        <f t="array" ref="D276">IFERROR(INDEX('CLIENT LIST'!F$2:F$11,SMALL(IF('CLIENT LIST'!L$2:L$11="Uninsured",ROW('CLIENT LIST'!L$2:L$11)-(ROW('CLIENT LIST'!L$2)-1)),ROWS($1:275))),"")</f>
        <v/>
      </c>
      <c r="E276" s="259" t="str">
        <f t="array" ref="E276">IFERROR(INDEX('CLIENT LIST'!H$2:H$11,SMALL(IF('CLIENT LIST'!L$2:L$11="Uninsured",ROW('CLIENT LIST'!L$2:L$11)-(ROW('CLIENT LIST'!L$2)-1)),ROWS($1:275))),"")</f>
        <v/>
      </c>
      <c r="F276" s="259" t="str">
        <f t="array" ref="F276">IFERROR(INDEX('CLIENT LIST'!L$2:L$11,SMALL(IF('CLIENT LIST'!L$2:L$11="Uninsured",ROW('CLIENT LIST'!L$2:L$11)-(ROW('CLIENT LIST'!L$2)-1)),ROWS($1:275))),"")</f>
        <v/>
      </c>
      <c r="G276" s="264" t="str">
        <f t="array" ref="G276">IFERROR(INDEX('CLIENT LIST'!M$2:M$11,SMALL(IF('CLIENT LIST'!L$2:L$11="Uninsured",ROW('CLIENT LIST'!L$2:L$11)-(ROW('CLIENT LIST'!L$2)-1)),ROWS($1:275))),"")</f>
        <v/>
      </c>
    </row>
    <row r="277" spans="1:7" x14ac:dyDescent="0.15">
      <c r="A277" s="258">
        <v>276</v>
      </c>
      <c r="B277" s="259" t="str">
        <f t="array" ref="B277">IFERROR(INDEX('CLIENT LIST'!E$2:E$11,SMALL(IF('CLIENT LIST'!L$2:L$11="Uninsured",ROW('CLIENT LIST'!L$2:L$11)-(ROW('CLIENT LIST'!L$2)-1)),ROWS($1:276))),"")</f>
        <v/>
      </c>
      <c r="C277" s="259" t="str">
        <f t="array" ref="C277">IFERROR(INDEX('CLIENT LIST'!G$2:G$11,SMALL(IF('CLIENT LIST'!L$2:L$11="Uninsured",ROW('CLIENT LIST'!L$2:L$11)-(ROW('CLIENT LIST'!L$2)-1)),ROWS($1:276))),"")</f>
        <v/>
      </c>
      <c r="D277" s="259" t="str">
        <f t="array" ref="D277">IFERROR(INDEX('CLIENT LIST'!F$2:F$11,SMALL(IF('CLIENT LIST'!L$2:L$11="Uninsured",ROW('CLIENT LIST'!L$2:L$11)-(ROW('CLIENT LIST'!L$2)-1)),ROWS($1:276))),"")</f>
        <v/>
      </c>
      <c r="E277" s="259" t="str">
        <f t="array" ref="E277">IFERROR(INDEX('CLIENT LIST'!H$2:H$11,SMALL(IF('CLIENT LIST'!L$2:L$11="Uninsured",ROW('CLIENT LIST'!L$2:L$11)-(ROW('CLIENT LIST'!L$2)-1)),ROWS($1:276))),"")</f>
        <v/>
      </c>
      <c r="F277" s="259" t="str">
        <f t="array" ref="F277">IFERROR(INDEX('CLIENT LIST'!L$2:L$11,SMALL(IF('CLIENT LIST'!L$2:L$11="Uninsured",ROW('CLIENT LIST'!L$2:L$11)-(ROW('CLIENT LIST'!L$2)-1)),ROWS($1:276))),"")</f>
        <v/>
      </c>
      <c r="G277" s="264" t="str">
        <f t="array" ref="G277">IFERROR(INDEX('CLIENT LIST'!M$2:M$11,SMALL(IF('CLIENT LIST'!L$2:L$11="Uninsured",ROW('CLIENT LIST'!L$2:L$11)-(ROW('CLIENT LIST'!L$2)-1)),ROWS($1:276))),"")</f>
        <v/>
      </c>
    </row>
    <row r="278" spans="1:7" x14ac:dyDescent="0.15">
      <c r="A278" s="258">
        <v>277</v>
      </c>
      <c r="B278" s="259" t="str">
        <f t="array" ref="B278">IFERROR(INDEX('CLIENT LIST'!E$2:E$11,SMALL(IF('CLIENT LIST'!L$2:L$11="Uninsured",ROW('CLIENT LIST'!L$2:L$11)-(ROW('CLIENT LIST'!L$2)-1)),ROWS($1:277))),"")</f>
        <v/>
      </c>
      <c r="C278" s="259" t="str">
        <f t="array" ref="C278">IFERROR(INDEX('CLIENT LIST'!G$2:G$11,SMALL(IF('CLIENT LIST'!L$2:L$11="Uninsured",ROW('CLIENT LIST'!L$2:L$11)-(ROW('CLIENT LIST'!L$2)-1)),ROWS($1:277))),"")</f>
        <v/>
      </c>
      <c r="D278" s="259" t="str">
        <f t="array" ref="D278">IFERROR(INDEX('CLIENT LIST'!F$2:F$11,SMALL(IF('CLIENT LIST'!L$2:L$11="Uninsured",ROW('CLIENT LIST'!L$2:L$11)-(ROW('CLIENT LIST'!L$2)-1)),ROWS($1:277))),"")</f>
        <v/>
      </c>
      <c r="E278" s="259" t="str">
        <f t="array" ref="E278">IFERROR(INDEX('CLIENT LIST'!H$2:H$11,SMALL(IF('CLIENT LIST'!L$2:L$11="Uninsured",ROW('CLIENT LIST'!L$2:L$11)-(ROW('CLIENT LIST'!L$2)-1)),ROWS($1:277))),"")</f>
        <v/>
      </c>
      <c r="F278" s="259" t="str">
        <f t="array" ref="F278">IFERROR(INDEX('CLIENT LIST'!L$2:L$11,SMALL(IF('CLIENT LIST'!L$2:L$11="Uninsured",ROW('CLIENT LIST'!L$2:L$11)-(ROW('CLIENT LIST'!L$2)-1)),ROWS($1:277))),"")</f>
        <v/>
      </c>
      <c r="G278" s="264" t="str">
        <f t="array" ref="G278">IFERROR(INDEX('CLIENT LIST'!M$2:M$11,SMALL(IF('CLIENT LIST'!L$2:L$11="Uninsured",ROW('CLIENT LIST'!L$2:L$11)-(ROW('CLIENT LIST'!L$2)-1)),ROWS($1:277))),"")</f>
        <v/>
      </c>
    </row>
    <row r="279" spans="1:7" x14ac:dyDescent="0.15">
      <c r="A279" s="258">
        <v>278</v>
      </c>
      <c r="B279" s="259" t="str">
        <f t="array" ref="B279">IFERROR(INDEX('CLIENT LIST'!E$2:E$11,SMALL(IF('CLIENT LIST'!L$2:L$11="Uninsured",ROW('CLIENT LIST'!L$2:L$11)-(ROW('CLIENT LIST'!L$2)-1)),ROWS($1:278))),"")</f>
        <v/>
      </c>
      <c r="C279" s="259" t="str">
        <f t="array" ref="C279">IFERROR(INDEX('CLIENT LIST'!G$2:G$11,SMALL(IF('CLIENT LIST'!L$2:L$11="Uninsured",ROW('CLIENT LIST'!L$2:L$11)-(ROW('CLIENT LIST'!L$2)-1)),ROWS($1:278))),"")</f>
        <v/>
      </c>
      <c r="D279" s="259" t="str">
        <f t="array" ref="D279">IFERROR(INDEX('CLIENT LIST'!F$2:F$11,SMALL(IF('CLIENT LIST'!L$2:L$11="Uninsured",ROW('CLIENT LIST'!L$2:L$11)-(ROW('CLIENT LIST'!L$2)-1)),ROWS($1:278))),"")</f>
        <v/>
      </c>
      <c r="E279" s="259" t="str">
        <f t="array" ref="E279">IFERROR(INDEX('CLIENT LIST'!H$2:H$11,SMALL(IF('CLIENT LIST'!L$2:L$11="Uninsured",ROW('CLIENT LIST'!L$2:L$11)-(ROW('CLIENT LIST'!L$2)-1)),ROWS($1:278))),"")</f>
        <v/>
      </c>
      <c r="F279" s="259" t="str">
        <f t="array" ref="F279">IFERROR(INDEX('CLIENT LIST'!L$2:L$11,SMALL(IF('CLIENT LIST'!L$2:L$11="Uninsured",ROW('CLIENT LIST'!L$2:L$11)-(ROW('CLIENT LIST'!L$2)-1)),ROWS($1:278))),"")</f>
        <v/>
      </c>
      <c r="G279" s="264" t="str">
        <f t="array" ref="G279">IFERROR(INDEX('CLIENT LIST'!M$2:M$11,SMALL(IF('CLIENT LIST'!L$2:L$11="Uninsured",ROW('CLIENT LIST'!L$2:L$11)-(ROW('CLIENT LIST'!L$2)-1)),ROWS($1:278))),"")</f>
        <v/>
      </c>
    </row>
    <row r="280" spans="1:7" x14ac:dyDescent="0.15">
      <c r="A280" s="258">
        <v>279</v>
      </c>
      <c r="B280" s="259" t="str">
        <f t="array" ref="B280">IFERROR(INDEX('CLIENT LIST'!E$2:E$11,SMALL(IF('CLIENT LIST'!L$2:L$11="Uninsured",ROW('CLIENT LIST'!L$2:L$11)-(ROW('CLIENT LIST'!L$2)-1)),ROWS($1:279))),"")</f>
        <v/>
      </c>
      <c r="C280" s="259" t="str">
        <f t="array" ref="C280">IFERROR(INDEX('CLIENT LIST'!G$2:G$11,SMALL(IF('CLIENT LIST'!L$2:L$11="Uninsured",ROW('CLIENT LIST'!L$2:L$11)-(ROW('CLIENT LIST'!L$2)-1)),ROWS($1:279))),"")</f>
        <v/>
      </c>
      <c r="D280" s="259" t="str">
        <f t="array" ref="D280">IFERROR(INDEX('CLIENT LIST'!F$2:F$11,SMALL(IF('CLIENT LIST'!L$2:L$11="Uninsured",ROW('CLIENT LIST'!L$2:L$11)-(ROW('CLIENT LIST'!L$2)-1)),ROWS($1:279))),"")</f>
        <v/>
      </c>
      <c r="E280" s="259" t="str">
        <f t="array" ref="E280">IFERROR(INDEX('CLIENT LIST'!H$2:H$11,SMALL(IF('CLIENT LIST'!L$2:L$11="Uninsured",ROW('CLIENT LIST'!L$2:L$11)-(ROW('CLIENT LIST'!L$2)-1)),ROWS($1:279))),"")</f>
        <v/>
      </c>
      <c r="F280" s="259" t="str">
        <f t="array" ref="F280">IFERROR(INDEX('CLIENT LIST'!L$2:L$11,SMALL(IF('CLIENT LIST'!L$2:L$11="Uninsured",ROW('CLIENT LIST'!L$2:L$11)-(ROW('CLIENT LIST'!L$2)-1)),ROWS($1:279))),"")</f>
        <v/>
      </c>
      <c r="G280" s="264" t="str">
        <f t="array" ref="G280">IFERROR(INDEX('CLIENT LIST'!M$2:M$11,SMALL(IF('CLIENT LIST'!L$2:L$11="Uninsured",ROW('CLIENT LIST'!L$2:L$11)-(ROW('CLIENT LIST'!L$2)-1)),ROWS($1:279))),"")</f>
        <v/>
      </c>
    </row>
    <row r="281" spans="1:7" x14ac:dyDescent="0.15">
      <c r="A281" s="258">
        <v>280</v>
      </c>
      <c r="B281" s="259" t="str">
        <f t="array" ref="B281">IFERROR(INDEX('CLIENT LIST'!E$2:E$11,SMALL(IF('CLIENT LIST'!L$2:L$11="Uninsured",ROW('CLIENT LIST'!L$2:L$11)-(ROW('CLIENT LIST'!L$2)-1)),ROWS($1:280))),"")</f>
        <v/>
      </c>
      <c r="C281" s="259" t="str">
        <f t="array" ref="C281">IFERROR(INDEX('CLIENT LIST'!G$2:G$11,SMALL(IF('CLIENT LIST'!L$2:L$11="Uninsured",ROW('CLIENT LIST'!L$2:L$11)-(ROW('CLIENT LIST'!L$2)-1)),ROWS($1:280))),"")</f>
        <v/>
      </c>
      <c r="D281" s="259" t="str">
        <f t="array" ref="D281">IFERROR(INDEX('CLIENT LIST'!F$2:F$11,SMALL(IF('CLIENT LIST'!L$2:L$11="Uninsured",ROW('CLIENT LIST'!L$2:L$11)-(ROW('CLIENT LIST'!L$2)-1)),ROWS($1:280))),"")</f>
        <v/>
      </c>
      <c r="E281" s="259" t="str">
        <f t="array" ref="E281">IFERROR(INDEX('CLIENT LIST'!H$2:H$11,SMALL(IF('CLIENT LIST'!L$2:L$11="Uninsured",ROW('CLIENT LIST'!L$2:L$11)-(ROW('CLIENT LIST'!L$2)-1)),ROWS($1:280))),"")</f>
        <v/>
      </c>
      <c r="F281" s="259" t="str">
        <f t="array" ref="F281">IFERROR(INDEX('CLIENT LIST'!L$2:L$11,SMALL(IF('CLIENT LIST'!L$2:L$11="Uninsured",ROW('CLIENT LIST'!L$2:L$11)-(ROW('CLIENT LIST'!L$2)-1)),ROWS($1:280))),"")</f>
        <v/>
      </c>
      <c r="G281" s="264" t="str">
        <f t="array" ref="G281">IFERROR(INDEX('CLIENT LIST'!M$2:M$11,SMALL(IF('CLIENT LIST'!L$2:L$11="Uninsured",ROW('CLIENT LIST'!L$2:L$11)-(ROW('CLIENT LIST'!L$2)-1)),ROWS($1:280))),"")</f>
        <v/>
      </c>
    </row>
    <row r="282" spans="1:7" x14ac:dyDescent="0.15">
      <c r="A282" s="258">
        <v>281</v>
      </c>
      <c r="B282" s="259" t="str">
        <f t="array" ref="B282">IFERROR(INDEX('CLIENT LIST'!E$2:E$11,SMALL(IF('CLIENT LIST'!L$2:L$11="Uninsured",ROW('CLIENT LIST'!L$2:L$11)-(ROW('CLIENT LIST'!L$2)-1)),ROWS($1:281))),"")</f>
        <v/>
      </c>
      <c r="C282" s="259" t="str">
        <f t="array" ref="C282">IFERROR(INDEX('CLIENT LIST'!G$2:G$11,SMALL(IF('CLIENT LIST'!L$2:L$11="Uninsured",ROW('CLIENT LIST'!L$2:L$11)-(ROW('CLIENT LIST'!L$2)-1)),ROWS($1:281))),"")</f>
        <v/>
      </c>
      <c r="D282" s="259" t="str">
        <f t="array" ref="D282">IFERROR(INDEX('CLIENT LIST'!F$2:F$11,SMALL(IF('CLIENT LIST'!L$2:L$11="Uninsured",ROW('CLIENT LIST'!L$2:L$11)-(ROW('CLIENT LIST'!L$2)-1)),ROWS($1:281))),"")</f>
        <v/>
      </c>
      <c r="E282" s="259" t="str">
        <f t="array" ref="E282">IFERROR(INDEX('CLIENT LIST'!H$2:H$11,SMALL(IF('CLIENT LIST'!L$2:L$11="Uninsured",ROW('CLIENT LIST'!L$2:L$11)-(ROW('CLIENT LIST'!L$2)-1)),ROWS($1:281))),"")</f>
        <v/>
      </c>
      <c r="F282" s="259" t="str">
        <f t="array" ref="F282">IFERROR(INDEX('CLIENT LIST'!L$2:L$11,SMALL(IF('CLIENT LIST'!L$2:L$11="Uninsured",ROW('CLIENT LIST'!L$2:L$11)-(ROW('CLIENT LIST'!L$2)-1)),ROWS($1:281))),"")</f>
        <v/>
      </c>
      <c r="G282" s="264" t="str">
        <f t="array" ref="G282">IFERROR(INDEX('CLIENT LIST'!M$2:M$11,SMALL(IF('CLIENT LIST'!L$2:L$11="Uninsured",ROW('CLIENT LIST'!L$2:L$11)-(ROW('CLIENT LIST'!L$2)-1)),ROWS($1:281))),"")</f>
        <v/>
      </c>
    </row>
    <row r="283" spans="1:7" x14ac:dyDescent="0.15">
      <c r="A283" s="258">
        <v>282</v>
      </c>
      <c r="B283" s="259" t="str">
        <f t="array" ref="B283">IFERROR(INDEX('CLIENT LIST'!E$2:E$11,SMALL(IF('CLIENT LIST'!L$2:L$11="Uninsured",ROW('CLIENT LIST'!L$2:L$11)-(ROW('CLIENT LIST'!L$2)-1)),ROWS($1:282))),"")</f>
        <v/>
      </c>
      <c r="C283" s="259" t="str">
        <f t="array" ref="C283">IFERROR(INDEX('CLIENT LIST'!G$2:G$11,SMALL(IF('CLIENT LIST'!L$2:L$11="Uninsured",ROW('CLIENT LIST'!L$2:L$11)-(ROW('CLIENT LIST'!L$2)-1)),ROWS($1:282))),"")</f>
        <v/>
      </c>
      <c r="D283" s="259" t="str">
        <f t="array" ref="D283">IFERROR(INDEX('CLIENT LIST'!F$2:F$11,SMALL(IF('CLIENT LIST'!L$2:L$11="Uninsured",ROW('CLIENT LIST'!L$2:L$11)-(ROW('CLIENT LIST'!L$2)-1)),ROWS($1:282))),"")</f>
        <v/>
      </c>
      <c r="E283" s="259" t="str">
        <f t="array" ref="E283">IFERROR(INDEX('CLIENT LIST'!H$2:H$11,SMALL(IF('CLIENT LIST'!L$2:L$11="Uninsured",ROW('CLIENT LIST'!L$2:L$11)-(ROW('CLIENT LIST'!L$2)-1)),ROWS($1:282))),"")</f>
        <v/>
      </c>
      <c r="F283" s="259" t="str">
        <f t="array" ref="F283">IFERROR(INDEX('CLIENT LIST'!L$2:L$11,SMALL(IF('CLIENT LIST'!L$2:L$11="Uninsured",ROW('CLIENT LIST'!L$2:L$11)-(ROW('CLIENT LIST'!L$2)-1)),ROWS($1:282))),"")</f>
        <v/>
      </c>
      <c r="G283" s="264" t="str">
        <f t="array" ref="G283">IFERROR(INDEX('CLIENT LIST'!M$2:M$11,SMALL(IF('CLIENT LIST'!L$2:L$11="Uninsured",ROW('CLIENT LIST'!L$2:L$11)-(ROW('CLIENT LIST'!L$2)-1)),ROWS($1:282))),"")</f>
        <v/>
      </c>
    </row>
    <row r="284" spans="1:7" x14ac:dyDescent="0.15">
      <c r="A284" s="258">
        <v>283</v>
      </c>
      <c r="B284" s="259" t="str">
        <f t="array" ref="B284">IFERROR(INDEX('CLIENT LIST'!E$2:E$11,SMALL(IF('CLIENT LIST'!L$2:L$11="Uninsured",ROW('CLIENT LIST'!L$2:L$11)-(ROW('CLIENT LIST'!L$2)-1)),ROWS($1:283))),"")</f>
        <v/>
      </c>
      <c r="C284" s="259" t="str">
        <f t="array" ref="C284">IFERROR(INDEX('CLIENT LIST'!G$2:G$11,SMALL(IF('CLIENT LIST'!L$2:L$11="Uninsured",ROW('CLIENT LIST'!L$2:L$11)-(ROW('CLIENT LIST'!L$2)-1)),ROWS($1:283))),"")</f>
        <v/>
      </c>
      <c r="D284" s="259" t="str">
        <f t="array" ref="D284">IFERROR(INDEX('CLIENT LIST'!F$2:F$11,SMALL(IF('CLIENT LIST'!L$2:L$11="Uninsured",ROW('CLIENT LIST'!L$2:L$11)-(ROW('CLIENT LIST'!L$2)-1)),ROWS($1:283))),"")</f>
        <v/>
      </c>
      <c r="E284" s="259" t="str">
        <f t="array" ref="E284">IFERROR(INDEX('CLIENT LIST'!H$2:H$11,SMALL(IF('CLIENT LIST'!L$2:L$11="Uninsured",ROW('CLIENT LIST'!L$2:L$11)-(ROW('CLIENT LIST'!L$2)-1)),ROWS($1:283))),"")</f>
        <v/>
      </c>
      <c r="F284" s="259" t="str">
        <f t="array" ref="F284">IFERROR(INDEX('CLIENT LIST'!L$2:L$11,SMALL(IF('CLIENT LIST'!L$2:L$11="Uninsured",ROW('CLIENT LIST'!L$2:L$11)-(ROW('CLIENT LIST'!L$2)-1)),ROWS($1:283))),"")</f>
        <v/>
      </c>
      <c r="G284" s="264" t="str">
        <f t="array" ref="G284">IFERROR(INDEX('CLIENT LIST'!M$2:M$11,SMALL(IF('CLIENT LIST'!L$2:L$11="Uninsured",ROW('CLIENT LIST'!L$2:L$11)-(ROW('CLIENT LIST'!L$2)-1)),ROWS($1:283))),"")</f>
        <v/>
      </c>
    </row>
    <row r="285" spans="1:7" x14ac:dyDescent="0.15">
      <c r="A285" s="258">
        <v>284</v>
      </c>
      <c r="B285" s="259" t="str">
        <f t="array" ref="B285">IFERROR(INDEX('CLIENT LIST'!E$2:E$11,SMALL(IF('CLIENT LIST'!L$2:L$11="Uninsured",ROW('CLIENT LIST'!L$2:L$11)-(ROW('CLIENT LIST'!L$2)-1)),ROWS($1:284))),"")</f>
        <v/>
      </c>
      <c r="C285" s="259" t="str">
        <f t="array" ref="C285">IFERROR(INDEX('CLIENT LIST'!G$2:G$11,SMALL(IF('CLIENT LIST'!L$2:L$11="Uninsured",ROW('CLIENT LIST'!L$2:L$11)-(ROW('CLIENT LIST'!L$2)-1)),ROWS($1:284))),"")</f>
        <v/>
      </c>
      <c r="D285" s="259" t="str">
        <f t="array" ref="D285">IFERROR(INDEX('CLIENT LIST'!F$2:F$11,SMALL(IF('CLIENT LIST'!L$2:L$11="Uninsured",ROW('CLIENT LIST'!L$2:L$11)-(ROW('CLIENT LIST'!L$2)-1)),ROWS($1:284))),"")</f>
        <v/>
      </c>
      <c r="E285" s="259" t="str">
        <f t="array" ref="E285">IFERROR(INDEX('CLIENT LIST'!H$2:H$11,SMALL(IF('CLIENT LIST'!L$2:L$11="Uninsured",ROW('CLIENT LIST'!L$2:L$11)-(ROW('CLIENT LIST'!L$2)-1)),ROWS($1:284))),"")</f>
        <v/>
      </c>
      <c r="F285" s="259" t="str">
        <f t="array" ref="F285">IFERROR(INDEX('CLIENT LIST'!L$2:L$11,SMALL(IF('CLIENT LIST'!L$2:L$11="Uninsured",ROW('CLIENT LIST'!L$2:L$11)-(ROW('CLIENT LIST'!L$2)-1)),ROWS($1:284))),"")</f>
        <v/>
      </c>
      <c r="G285" s="264" t="str">
        <f t="array" ref="G285">IFERROR(INDEX('CLIENT LIST'!M$2:M$11,SMALL(IF('CLIENT LIST'!L$2:L$11="Uninsured",ROW('CLIENT LIST'!L$2:L$11)-(ROW('CLIENT LIST'!L$2)-1)),ROWS($1:284))),"")</f>
        <v/>
      </c>
    </row>
    <row r="286" spans="1:7" x14ac:dyDescent="0.15">
      <c r="A286" s="258">
        <v>285</v>
      </c>
      <c r="B286" s="259" t="str">
        <f t="array" ref="B286">IFERROR(INDEX('CLIENT LIST'!E$2:E$11,SMALL(IF('CLIENT LIST'!L$2:L$11="Uninsured",ROW('CLIENT LIST'!L$2:L$11)-(ROW('CLIENT LIST'!L$2)-1)),ROWS($1:285))),"")</f>
        <v/>
      </c>
      <c r="C286" s="259" t="str">
        <f t="array" ref="C286">IFERROR(INDEX('CLIENT LIST'!G$2:G$11,SMALL(IF('CLIENT LIST'!L$2:L$11="Uninsured",ROW('CLIENT LIST'!L$2:L$11)-(ROW('CLIENT LIST'!L$2)-1)),ROWS($1:285))),"")</f>
        <v/>
      </c>
      <c r="D286" s="259" t="str">
        <f t="array" ref="D286">IFERROR(INDEX('CLIENT LIST'!F$2:F$11,SMALL(IF('CLIENT LIST'!L$2:L$11="Uninsured",ROW('CLIENT LIST'!L$2:L$11)-(ROW('CLIENT LIST'!L$2)-1)),ROWS($1:285))),"")</f>
        <v/>
      </c>
      <c r="E286" s="259" t="str">
        <f t="array" ref="E286">IFERROR(INDEX('CLIENT LIST'!H$2:H$11,SMALL(IF('CLIENT LIST'!L$2:L$11="Uninsured",ROW('CLIENT LIST'!L$2:L$11)-(ROW('CLIENT LIST'!L$2)-1)),ROWS($1:285))),"")</f>
        <v/>
      </c>
      <c r="F286" s="259" t="str">
        <f t="array" ref="F286">IFERROR(INDEX('CLIENT LIST'!L$2:L$11,SMALL(IF('CLIENT LIST'!L$2:L$11="Uninsured",ROW('CLIENT LIST'!L$2:L$11)-(ROW('CLIENT LIST'!L$2)-1)),ROWS($1:285))),"")</f>
        <v/>
      </c>
      <c r="G286" s="264" t="str">
        <f t="array" ref="G286">IFERROR(INDEX('CLIENT LIST'!M$2:M$11,SMALL(IF('CLIENT LIST'!L$2:L$11="Uninsured",ROW('CLIENT LIST'!L$2:L$11)-(ROW('CLIENT LIST'!L$2)-1)),ROWS($1:285))),"")</f>
        <v/>
      </c>
    </row>
    <row r="287" spans="1:7" x14ac:dyDescent="0.15">
      <c r="A287" s="258">
        <v>286</v>
      </c>
      <c r="B287" s="259" t="str">
        <f t="array" ref="B287">IFERROR(INDEX('CLIENT LIST'!E$2:E$11,SMALL(IF('CLIENT LIST'!L$2:L$11="Uninsured",ROW('CLIENT LIST'!L$2:L$11)-(ROW('CLIENT LIST'!L$2)-1)),ROWS($1:286))),"")</f>
        <v/>
      </c>
      <c r="C287" s="259" t="str">
        <f t="array" ref="C287">IFERROR(INDEX('CLIENT LIST'!G$2:G$11,SMALL(IF('CLIENT LIST'!L$2:L$11="Uninsured",ROW('CLIENT LIST'!L$2:L$11)-(ROW('CLIENT LIST'!L$2)-1)),ROWS($1:286))),"")</f>
        <v/>
      </c>
      <c r="D287" s="259" t="str">
        <f t="array" ref="D287">IFERROR(INDEX('CLIENT LIST'!F$2:F$11,SMALL(IF('CLIENT LIST'!L$2:L$11="Uninsured",ROW('CLIENT LIST'!L$2:L$11)-(ROW('CLIENT LIST'!L$2)-1)),ROWS($1:286))),"")</f>
        <v/>
      </c>
      <c r="E287" s="259" t="str">
        <f t="array" ref="E287">IFERROR(INDEX('CLIENT LIST'!H$2:H$11,SMALL(IF('CLIENT LIST'!L$2:L$11="Uninsured",ROW('CLIENT LIST'!L$2:L$11)-(ROW('CLIENT LIST'!L$2)-1)),ROWS($1:286))),"")</f>
        <v/>
      </c>
      <c r="F287" s="259" t="str">
        <f t="array" ref="F287">IFERROR(INDEX('CLIENT LIST'!L$2:L$11,SMALL(IF('CLIENT LIST'!L$2:L$11="Uninsured",ROW('CLIENT LIST'!L$2:L$11)-(ROW('CLIENT LIST'!L$2)-1)),ROWS($1:286))),"")</f>
        <v/>
      </c>
      <c r="G287" s="264" t="str">
        <f t="array" ref="G287">IFERROR(INDEX('CLIENT LIST'!M$2:M$11,SMALL(IF('CLIENT LIST'!L$2:L$11="Uninsured",ROW('CLIENT LIST'!L$2:L$11)-(ROW('CLIENT LIST'!L$2)-1)),ROWS($1:286))),"")</f>
        <v/>
      </c>
    </row>
    <row r="288" spans="1:7" x14ac:dyDescent="0.15">
      <c r="A288" s="258">
        <v>287</v>
      </c>
      <c r="B288" s="259" t="str">
        <f t="array" ref="B288">IFERROR(INDEX('CLIENT LIST'!E$2:E$11,SMALL(IF('CLIENT LIST'!L$2:L$11="Uninsured",ROW('CLIENT LIST'!L$2:L$11)-(ROW('CLIENT LIST'!L$2)-1)),ROWS($1:287))),"")</f>
        <v/>
      </c>
      <c r="C288" s="259" t="str">
        <f t="array" ref="C288">IFERROR(INDEX('CLIENT LIST'!G$2:G$11,SMALL(IF('CLIENT LIST'!L$2:L$11="Uninsured",ROW('CLIENT LIST'!L$2:L$11)-(ROW('CLIENT LIST'!L$2)-1)),ROWS($1:287))),"")</f>
        <v/>
      </c>
      <c r="D288" s="259" t="str">
        <f t="array" ref="D288">IFERROR(INDEX('CLIENT LIST'!F$2:F$11,SMALL(IF('CLIENT LIST'!L$2:L$11="Uninsured",ROW('CLIENT LIST'!L$2:L$11)-(ROW('CLIENT LIST'!L$2)-1)),ROWS($1:287))),"")</f>
        <v/>
      </c>
      <c r="E288" s="259" t="str">
        <f t="array" ref="E288">IFERROR(INDEX('CLIENT LIST'!H$2:H$11,SMALL(IF('CLIENT LIST'!L$2:L$11="Uninsured",ROW('CLIENT LIST'!L$2:L$11)-(ROW('CLIENT LIST'!L$2)-1)),ROWS($1:287))),"")</f>
        <v/>
      </c>
      <c r="F288" s="259" t="str">
        <f t="array" ref="F288">IFERROR(INDEX('CLIENT LIST'!L$2:L$11,SMALL(IF('CLIENT LIST'!L$2:L$11="Uninsured",ROW('CLIENT LIST'!L$2:L$11)-(ROW('CLIENT LIST'!L$2)-1)),ROWS($1:287))),"")</f>
        <v/>
      </c>
      <c r="G288" s="264" t="str">
        <f t="array" ref="G288">IFERROR(INDEX('CLIENT LIST'!M$2:M$11,SMALL(IF('CLIENT LIST'!L$2:L$11="Uninsured",ROW('CLIENT LIST'!L$2:L$11)-(ROW('CLIENT LIST'!L$2)-1)),ROWS($1:287))),"")</f>
        <v/>
      </c>
    </row>
    <row r="289" spans="1:7" x14ac:dyDescent="0.15">
      <c r="A289" s="258">
        <v>288</v>
      </c>
      <c r="B289" s="259" t="str">
        <f t="array" ref="B289">IFERROR(INDEX('CLIENT LIST'!E$2:E$11,SMALL(IF('CLIENT LIST'!L$2:L$11="Uninsured",ROW('CLIENT LIST'!L$2:L$11)-(ROW('CLIENT LIST'!L$2)-1)),ROWS($1:288))),"")</f>
        <v/>
      </c>
      <c r="C289" s="259" t="str">
        <f t="array" ref="C289">IFERROR(INDEX('CLIENT LIST'!G$2:G$11,SMALL(IF('CLIENT LIST'!L$2:L$11="Uninsured",ROW('CLIENT LIST'!L$2:L$11)-(ROW('CLIENT LIST'!L$2)-1)),ROWS($1:288))),"")</f>
        <v/>
      </c>
      <c r="D289" s="259" t="str">
        <f t="array" ref="D289">IFERROR(INDEX('CLIENT LIST'!F$2:F$11,SMALL(IF('CLIENT LIST'!L$2:L$11="Uninsured",ROW('CLIENT LIST'!L$2:L$11)-(ROW('CLIENT LIST'!L$2)-1)),ROWS($1:288))),"")</f>
        <v/>
      </c>
      <c r="E289" s="259" t="str">
        <f t="array" ref="E289">IFERROR(INDEX('CLIENT LIST'!H$2:H$11,SMALL(IF('CLIENT LIST'!L$2:L$11="Uninsured",ROW('CLIENT LIST'!L$2:L$11)-(ROW('CLIENT LIST'!L$2)-1)),ROWS($1:288))),"")</f>
        <v/>
      </c>
      <c r="F289" s="259" t="str">
        <f t="array" ref="F289">IFERROR(INDEX('CLIENT LIST'!L$2:L$11,SMALL(IF('CLIENT LIST'!L$2:L$11="Uninsured",ROW('CLIENT LIST'!L$2:L$11)-(ROW('CLIENT LIST'!L$2)-1)),ROWS($1:288))),"")</f>
        <v/>
      </c>
      <c r="G289" s="264" t="str">
        <f t="array" ref="G289">IFERROR(INDEX('CLIENT LIST'!M$2:M$11,SMALL(IF('CLIENT LIST'!L$2:L$11="Uninsured",ROW('CLIENT LIST'!L$2:L$11)-(ROW('CLIENT LIST'!L$2)-1)),ROWS($1:288))),"")</f>
        <v/>
      </c>
    </row>
    <row r="290" spans="1:7" x14ac:dyDescent="0.15">
      <c r="A290" s="258">
        <v>289</v>
      </c>
      <c r="B290" s="259" t="str">
        <f t="array" ref="B290">IFERROR(INDEX('CLIENT LIST'!E$2:E$11,SMALL(IF('CLIENT LIST'!L$2:L$11="Uninsured",ROW('CLIENT LIST'!L$2:L$11)-(ROW('CLIENT LIST'!L$2)-1)),ROWS($1:289))),"")</f>
        <v/>
      </c>
      <c r="C290" s="259" t="str">
        <f t="array" ref="C290">IFERROR(INDEX('CLIENT LIST'!G$2:G$11,SMALL(IF('CLIENT LIST'!L$2:L$11="Uninsured",ROW('CLIENT LIST'!L$2:L$11)-(ROW('CLIENT LIST'!L$2)-1)),ROWS($1:289))),"")</f>
        <v/>
      </c>
      <c r="D290" s="259" t="str">
        <f t="array" ref="D290">IFERROR(INDEX('CLIENT LIST'!F$2:F$11,SMALL(IF('CLIENT LIST'!L$2:L$11="Uninsured",ROW('CLIENT LIST'!L$2:L$11)-(ROW('CLIENT LIST'!L$2)-1)),ROWS($1:289))),"")</f>
        <v/>
      </c>
      <c r="E290" s="259" t="str">
        <f t="array" ref="E290">IFERROR(INDEX('CLIENT LIST'!H$2:H$11,SMALL(IF('CLIENT LIST'!L$2:L$11="Uninsured",ROW('CLIENT LIST'!L$2:L$11)-(ROW('CLIENT LIST'!L$2)-1)),ROWS($1:289))),"")</f>
        <v/>
      </c>
      <c r="F290" s="259" t="str">
        <f t="array" ref="F290">IFERROR(INDEX('CLIENT LIST'!L$2:L$11,SMALL(IF('CLIENT LIST'!L$2:L$11="Uninsured",ROW('CLIENT LIST'!L$2:L$11)-(ROW('CLIENT LIST'!L$2)-1)),ROWS($1:289))),"")</f>
        <v/>
      </c>
      <c r="G290" s="264" t="str">
        <f t="array" ref="G290">IFERROR(INDEX('CLIENT LIST'!M$2:M$11,SMALL(IF('CLIENT LIST'!L$2:L$11="Uninsured",ROW('CLIENT LIST'!L$2:L$11)-(ROW('CLIENT LIST'!L$2)-1)),ROWS($1:289))),"")</f>
        <v/>
      </c>
    </row>
    <row r="291" spans="1:7" x14ac:dyDescent="0.15">
      <c r="A291" s="258">
        <v>290</v>
      </c>
      <c r="B291" s="259" t="str">
        <f t="array" ref="B291">IFERROR(INDEX('CLIENT LIST'!E$2:E$11,SMALL(IF('CLIENT LIST'!L$2:L$11="Uninsured",ROW('CLIENT LIST'!L$2:L$11)-(ROW('CLIENT LIST'!L$2)-1)),ROWS($1:290))),"")</f>
        <v/>
      </c>
      <c r="C291" s="259" t="str">
        <f t="array" ref="C291">IFERROR(INDEX('CLIENT LIST'!G$2:G$11,SMALL(IF('CLIENT LIST'!L$2:L$11="Uninsured",ROW('CLIENT LIST'!L$2:L$11)-(ROW('CLIENT LIST'!L$2)-1)),ROWS($1:290))),"")</f>
        <v/>
      </c>
      <c r="D291" s="259" t="str">
        <f t="array" ref="D291">IFERROR(INDEX('CLIENT LIST'!F$2:F$11,SMALL(IF('CLIENT LIST'!L$2:L$11="Uninsured",ROW('CLIENT LIST'!L$2:L$11)-(ROW('CLIENT LIST'!L$2)-1)),ROWS($1:290))),"")</f>
        <v/>
      </c>
      <c r="E291" s="259" t="str">
        <f t="array" ref="E291">IFERROR(INDEX('CLIENT LIST'!H$2:H$11,SMALL(IF('CLIENT LIST'!L$2:L$11="Uninsured",ROW('CLIENT LIST'!L$2:L$11)-(ROW('CLIENT LIST'!L$2)-1)),ROWS($1:290))),"")</f>
        <v/>
      </c>
      <c r="F291" s="259" t="str">
        <f t="array" ref="F291">IFERROR(INDEX('CLIENT LIST'!L$2:L$11,SMALL(IF('CLIENT LIST'!L$2:L$11="Uninsured",ROW('CLIENT LIST'!L$2:L$11)-(ROW('CLIENT LIST'!L$2)-1)),ROWS($1:290))),"")</f>
        <v/>
      </c>
      <c r="G291" s="264" t="str">
        <f t="array" ref="G291">IFERROR(INDEX('CLIENT LIST'!M$2:M$11,SMALL(IF('CLIENT LIST'!L$2:L$11="Uninsured",ROW('CLIENT LIST'!L$2:L$11)-(ROW('CLIENT LIST'!L$2)-1)),ROWS($1:290))),"")</f>
        <v/>
      </c>
    </row>
    <row r="292" spans="1:7" x14ac:dyDescent="0.15">
      <c r="A292" s="258">
        <v>291</v>
      </c>
      <c r="B292" s="259" t="str">
        <f t="array" ref="B292">IFERROR(INDEX('CLIENT LIST'!E$2:E$11,SMALL(IF('CLIENT LIST'!L$2:L$11="Uninsured",ROW('CLIENT LIST'!L$2:L$11)-(ROW('CLIENT LIST'!L$2)-1)),ROWS($1:291))),"")</f>
        <v/>
      </c>
      <c r="C292" s="259" t="str">
        <f t="array" ref="C292">IFERROR(INDEX('CLIENT LIST'!G$2:G$11,SMALL(IF('CLIENT LIST'!L$2:L$11="Uninsured",ROW('CLIENT LIST'!L$2:L$11)-(ROW('CLIENT LIST'!L$2)-1)),ROWS($1:291))),"")</f>
        <v/>
      </c>
      <c r="D292" s="259" t="str">
        <f t="array" ref="D292">IFERROR(INDEX('CLIENT LIST'!F$2:F$11,SMALL(IF('CLIENT LIST'!L$2:L$11="Uninsured",ROW('CLIENT LIST'!L$2:L$11)-(ROW('CLIENT LIST'!L$2)-1)),ROWS($1:291))),"")</f>
        <v/>
      </c>
      <c r="E292" s="259" t="str">
        <f t="array" ref="E292">IFERROR(INDEX('CLIENT LIST'!H$2:H$11,SMALL(IF('CLIENT LIST'!L$2:L$11="Uninsured",ROW('CLIENT LIST'!L$2:L$11)-(ROW('CLIENT LIST'!L$2)-1)),ROWS($1:291))),"")</f>
        <v/>
      </c>
      <c r="F292" s="259" t="str">
        <f t="array" ref="F292">IFERROR(INDEX('CLIENT LIST'!L$2:L$11,SMALL(IF('CLIENT LIST'!L$2:L$11="Uninsured",ROW('CLIENT LIST'!L$2:L$11)-(ROW('CLIENT LIST'!L$2)-1)),ROWS($1:291))),"")</f>
        <v/>
      </c>
      <c r="G292" s="264" t="str">
        <f t="array" ref="G292">IFERROR(INDEX('CLIENT LIST'!M$2:M$11,SMALL(IF('CLIENT LIST'!L$2:L$11="Uninsured",ROW('CLIENT LIST'!L$2:L$11)-(ROW('CLIENT LIST'!L$2)-1)),ROWS($1:291))),"")</f>
        <v/>
      </c>
    </row>
    <row r="293" spans="1:7" x14ac:dyDescent="0.15">
      <c r="A293" s="258">
        <v>292</v>
      </c>
      <c r="B293" s="259" t="str">
        <f t="array" ref="B293">IFERROR(INDEX('CLIENT LIST'!E$2:E$11,SMALL(IF('CLIENT LIST'!L$2:L$11="Uninsured",ROW('CLIENT LIST'!L$2:L$11)-(ROW('CLIENT LIST'!L$2)-1)),ROWS($1:292))),"")</f>
        <v/>
      </c>
      <c r="C293" s="259" t="str">
        <f t="array" ref="C293">IFERROR(INDEX('CLIENT LIST'!G$2:G$11,SMALL(IF('CLIENT LIST'!L$2:L$11="Uninsured",ROW('CLIENT LIST'!L$2:L$11)-(ROW('CLIENT LIST'!L$2)-1)),ROWS($1:292))),"")</f>
        <v/>
      </c>
      <c r="D293" s="259" t="str">
        <f t="array" ref="D293">IFERROR(INDEX('CLIENT LIST'!F$2:F$11,SMALL(IF('CLIENT LIST'!L$2:L$11="Uninsured",ROW('CLIENT LIST'!L$2:L$11)-(ROW('CLIENT LIST'!L$2)-1)),ROWS($1:292))),"")</f>
        <v/>
      </c>
      <c r="E293" s="259" t="str">
        <f t="array" ref="E293">IFERROR(INDEX('CLIENT LIST'!H$2:H$11,SMALL(IF('CLIENT LIST'!L$2:L$11="Uninsured",ROW('CLIENT LIST'!L$2:L$11)-(ROW('CLIENT LIST'!L$2)-1)),ROWS($1:292))),"")</f>
        <v/>
      </c>
      <c r="F293" s="259" t="str">
        <f t="array" ref="F293">IFERROR(INDEX('CLIENT LIST'!L$2:L$11,SMALL(IF('CLIENT LIST'!L$2:L$11="Uninsured",ROW('CLIENT LIST'!L$2:L$11)-(ROW('CLIENT LIST'!L$2)-1)),ROWS($1:292))),"")</f>
        <v/>
      </c>
      <c r="G293" s="264" t="str">
        <f t="array" ref="G293">IFERROR(INDEX('CLIENT LIST'!M$2:M$11,SMALL(IF('CLIENT LIST'!L$2:L$11="Uninsured",ROW('CLIENT LIST'!L$2:L$11)-(ROW('CLIENT LIST'!L$2)-1)),ROWS($1:292))),"")</f>
        <v/>
      </c>
    </row>
    <row r="294" spans="1:7" x14ac:dyDescent="0.15">
      <c r="A294" s="258">
        <v>293</v>
      </c>
      <c r="B294" s="259" t="str">
        <f t="array" ref="B294">IFERROR(INDEX('CLIENT LIST'!E$2:E$11,SMALL(IF('CLIENT LIST'!L$2:L$11="Uninsured",ROW('CLIENT LIST'!L$2:L$11)-(ROW('CLIENT LIST'!L$2)-1)),ROWS($1:293))),"")</f>
        <v/>
      </c>
      <c r="C294" s="259" t="str">
        <f t="array" ref="C294">IFERROR(INDEX('CLIENT LIST'!G$2:G$11,SMALL(IF('CLIENT LIST'!L$2:L$11="Uninsured",ROW('CLIENT LIST'!L$2:L$11)-(ROW('CLIENT LIST'!L$2)-1)),ROWS($1:293))),"")</f>
        <v/>
      </c>
      <c r="D294" s="259" t="str">
        <f t="array" ref="D294">IFERROR(INDEX('CLIENT LIST'!F$2:F$11,SMALL(IF('CLIENT LIST'!L$2:L$11="Uninsured",ROW('CLIENT LIST'!L$2:L$11)-(ROW('CLIENT LIST'!L$2)-1)),ROWS($1:293))),"")</f>
        <v/>
      </c>
      <c r="E294" s="259" t="str">
        <f t="array" ref="E294">IFERROR(INDEX('CLIENT LIST'!H$2:H$11,SMALL(IF('CLIENT LIST'!L$2:L$11="Uninsured",ROW('CLIENT LIST'!L$2:L$11)-(ROW('CLIENT LIST'!L$2)-1)),ROWS($1:293))),"")</f>
        <v/>
      </c>
      <c r="F294" s="259" t="str">
        <f t="array" ref="F294">IFERROR(INDEX('CLIENT LIST'!L$2:L$11,SMALL(IF('CLIENT LIST'!L$2:L$11="Uninsured",ROW('CLIENT LIST'!L$2:L$11)-(ROW('CLIENT LIST'!L$2)-1)),ROWS($1:293))),"")</f>
        <v/>
      </c>
      <c r="G294" s="264" t="str">
        <f t="array" ref="G294">IFERROR(INDEX('CLIENT LIST'!M$2:M$11,SMALL(IF('CLIENT LIST'!L$2:L$11="Uninsured",ROW('CLIENT LIST'!L$2:L$11)-(ROW('CLIENT LIST'!L$2)-1)),ROWS($1:293))),"")</f>
        <v/>
      </c>
    </row>
    <row r="295" spans="1:7" x14ac:dyDescent="0.15">
      <c r="A295" s="258">
        <v>294</v>
      </c>
      <c r="B295" s="259" t="str">
        <f t="array" ref="B295">IFERROR(INDEX('CLIENT LIST'!E$2:E$11,SMALL(IF('CLIENT LIST'!L$2:L$11="Uninsured",ROW('CLIENT LIST'!L$2:L$11)-(ROW('CLIENT LIST'!L$2)-1)),ROWS($1:294))),"")</f>
        <v/>
      </c>
      <c r="C295" s="259" t="str">
        <f t="array" ref="C295">IFERROR(INDEX('CLIENT LIST'!G$2:G$11,SMALL(IF('CLIENT LIST'!L$2:L$11="Uninsured",ROW('CLIENT LIST'!L$2:L$11)-(ROW('CLIENT LIST'!L$2)-1)),ROWS($1:294))),"")</f>
        <v/>
      </c>
      <c r="D295" s="259" t="str">
        <f t="array" ref="D295">IFERROR(INDEX('CLIENT LIST'!F$2:F$11,SMALL(IF('CLIENT LIST'!L$2:L$11="Uninsured",ROW('CLIENT LIST'!L$2:L$11)-(ROW('CLIENT LIST'!L$2)-1)),ROWS($1:294))),"")</f>
        <v/>
      </c>
      <c r="E295" s="259" t="str">
        <f t="array" ref="E295">IFERROR(INDEX('CLIENT LIST'!H$2:H$11,SMALL(IF('CLIENT LIST'!L$2:L$11="Uninsured",ROW('CLIENT LIST'!L$2:L$11)-(ROW('CLIENT LIST'!L$2)-1)),ROWS($1:294))),"")</f>
        <v/>
      </c>
      <c r="F295" s="259" t="str">
        <f t="array" ref="F295">IFERROR(INDEX('CLIENT LIST'!L$2:L$11,SMALL(IF('CLIENT LIST'!L$2:L$11="Uninsured",ROW('CLIENT LIST'!L$2:L$11)-(ROW('CLIENT LIST'!L$2)-1)),ROWS($1:294))),"")</f>
        <v/>
      </c>
      <c r="G295" s="264" t="str">
        <f t="array" ref="G295">IFERROR(INDEX('CLIENT LIST'!M$2:M$11,SMALL(IF('CLIENT LIST'!L$2:L$11="Uninsured",ROW('CLIENT LIST'!L$2:L$11)-(ROW('CLIENT LIST'!L$2)-1)),ROWS($1:294))),"")</f>
        <v/>
      </c>
    </row>
    <row r="296" spans="1:7" x14ac:dyDescent="0.15">
      <c r="A296" s="258">
        <v>295</v>
      </c>
      <c r="B296" s="259" t="str">
        <f t="array" ref="B296">IFERROR(INDEX('CLIENT LIST'!E$2:E$11,SMALL(IF('CLIENT LIST'!L$2:L$11="Uninsured",ROW('CLIENT LIST'!L$2:L$11)-(ROW('CLIENT LIST'!L$2)-1)),ROWS($1:295))),"")</f>
        <v/>
      </c>
      <c r="C296" s="259" t="str">
        <f t="array" ref="C296">IFERROR(INDEX('CLIENT LIST'!G$2:G$11,SMALL(IF('CLIENT LIST'!L$2:L$11="Uninsured",ROW('CLIENT LIST'!L$2:L$11)-(ROW('CLIENT LIST'!L$2)-1)),ROWS($1:295))),"")</f>
        <v/>
      </c>
      <c r="D296" s="259" t="str">
        <f t="array" ref="D296">IFERROR(INDEX('CLIENT LIST'!F$2:F$11,SMALL(IF('CLIENT LIST'!L$2:L$11="Uninsured",ROW('CLIENT LIST'!L$2:L$11)-(ROW('CLIENT LIST'!L$2)-1)),ROWS($1:295))),"")</f>
        <v/>
      </c>
      <c r="E296" s="259" t="str">
        <f t="array" ref="E296">IFERROR(INDEX('CLIENT LIST'!H$2:H$11,SMALL(IF('CLIENT LIST'!L$2:L$11="Uninsured",ROW('CLIENT LIST'!L$2:L$11)-(ROW('CLIENT LIST'!L$2)-1)),ROWS($1:295))),"")</f>
        <v/>
      </c>
      <c r="F296" s="259" t="str">
        <f t="array" ref="F296">IFERROR(INDEX('CLIENT LIST'!L$2:L$11,SMALL(IF('CLIENT LIST'!L$2:L$11="Uninsured",ROW('CLIENT LIST'!L$2:L$11)-(ROW('CLIENT LIST'!L$2)-1)),ROWS($1:295))),"")</f>
        <v/>
      </c>
      <c r="G296" s="264" t="str">
        <f t="array" ref="G296">IFERROR(INDEX('CLIENT LIST'!M$2:M$11,SMALL(IF('CLIENT LIST'!L$2:L$11="Uninsured",ROW('CLIENT LIST'!L$2:L$11)-(ROW('CLIENT LIST'!L$2)-1)),ROWS($1:295))),"")</f>
        <v/>
      </c>
    </row>
    <row r="297" spans="1:7" x14ac:dyDescent="0.15">
      <c r="A297" s="258">
        <v>296</v>
      </c>
      <c r="B297" s="259" t="str">
        <f t="array" ref="B297">IFERROR(INDEX('CLIENT LIST'!E$2:E$11,SMALL(IF('CLIENT LIST'!L$2:L$11="Uninsured",ROW('CLIENT LIST'!L$2:L$11)-(ROW('CLIENT LIST'!L$2)-1)),ROWS($1:296))),"")</f>
        <v/>
      </c>
      <c r="C297" s="259" t="str">
        <f t="array" ref="C297">IFERROR(INDEX('CLIENT LIST'!G$2:G$11,SMALL(IF('CLIENT LIST'!L$2:L$11="Uninsured",ROW('CLIENT LIST'!L$2:L$11)-(ROW('CLIENT LIST'!L$2)-1)),ROWS($1:296))),"")</f>
        <v/>
      </c>
      <c r="D297" s="259" t="str">
        <f t="array" ref="D297">IFERROR(INDEX('CLIENT LIST'!F$2:F$11,SMALL(IF('CLIENT LIST'!L$2:L$11="Uninsured",ROW('CLIENT LIST'!L$2:L$11)-(ROW('CLIENT LIST'!L$2)-1)),ROWS($1:296))),"")</f>
        <v/>
      </c>
      <c r="E297" s="259" t="str">
        <f t="array" ref="E297">IFERROR(INDEX('CLIENT LIST'!H$2:H$11,SMALL(IF('CLIENT LIST'!L$2:L$11="Uninsured",ROW('CLIENT LIST'!L$2:L$11)-(ROW('CLIENT LIST'!L$2)-1)),ROWS($1:296))),"")</f>
        <v/>
      </c>
      <c r="F297" s="259" t="str">
        <f t="array" ref="F297">IFERROR(INDEX('CLIENT LIST'!L$2:L$11,SMALL(IF('CLIENT LIST'!L$2:L$11="Uninsured",ROW('CLIENT LIST'!L$2:L$11)-(ROW('CLIENT LIST'!L$2)-1)),ROWS($1:296))),"")</f>
        <v/>
      </c>
      <c r="G297" s="264" t="str">
        <f t="array" ref="G297">IFERROR(INDEX('CLIENT LIST'!M$2:M$11,SMALL(IF('CLIENT LIST'!L$2:L$11="Uninsured",ROW('CLIENT LIST'!L$2:L$11)-(ROW('CLIENT LIST'!L$2)-1)),ROWS($1:296))),"")</f>
        <v/>
      </c>
    </row>
    <row r="298" spans="1:7" x14ac:dyDescent="0.15">
      <c r="A298" s="258">
        <v>297</v>
      </c>
      <c r="B298" s="259" t="str">
        <f t="array" ref="B298">IFERROR(INDEX('CLIENT LIST'!E$2:E$11,SMALL(IF('CLIENT LIST'!L$2:L$11="Uninsured",ROW('CLIENT LIST'!L$2:L$11)-(ROW('CLIENT LIST'!L$2)-1)),ROWS($1:297))),"")</f>
        <v/>
      </c>
      <c r="C298" s="259" t="str">
        <f t="array" ref="C298">IFERROR(INDEX('CLIENT LIST'!G$2:G$11,SMALL(IF('CLIENT LIST'!L$2:L$11="Uninsured",ROW('CLIENT LIST'!L$2:L$11)-(ROW('CLIENT LIST'!L$2)-1)),ROWS($1:297))),"")</f>
        <v/>
      </c>
      <c r="D298" s="259" t="str">
        <f t="array" ref="D298">IFERROR(INDEX('CLIENT LIST'!F$2:F$11,SMALL(IF('CLIENT LIST'!L$2:L$11="Uninsured",ROW('CLIENT LIST'!L$2:L$11)-(ROW('CLIENT LIST'!L$2)-1)),ROWS($1:297))),"")</f>
        <v/>
      </c>
      <c r="E298" s="259" t="str">
        <f t="array" ref="E298">IFERROR(INDEX('CLIENT LIST'!H$2:H$11,SMALL(IF('CLIENT LIST'!L$2:L$11="Uninsured",ROW('CLIENT LIST'!L$2:L$11)-(ROW('CLIENT LIST'!L$2)-1)),ROWS($1:297))),"")</f>
        <v/>
      </c>
      <c r="F298" s="259" t="str">
        <f t="array" ref="F298">IFERROR(INDEX('CLIENT LIST'!L$2:L$11,SMALL(IF('CLIENT LIST'!L$2:L$11="Uninsured",ROW('CLIENT LIST'!L$2:L$11)-(ROW('CLIENT LIST'!L$2)-1)),ROWS($1:297))),"")</f>
        <v/>
      </c>
      <c r="G298" s="264" t="str">
        <f t="array" ref="G298">IFERROR(INDEX('CLIENT LIST'!M$2:M$11,SMALL(IF('CLIENT LIST'!L$2:L$11="Uninsured",ROW('CLIENT LIST'!L$2:L$11)-(ROW('CLIENT LIST'!L$2)-1)),ROWS($1:297))),"")</f>
        <v/>
      </c>
    </row>
    <row r="299" spans="1:7" x14ac:dyDescent="0.15">
      <c r="A299" s="258">
        <v>298</v>
      </c>
      <c r="B299" s="259" t="str">
        <f t="array" ref="B299">IFERROR(INDEX('CLIENT LIST'!E$2:E$11,SMALL(IF('CLIENT LIST'!L$2:L$11="Uninsured",ROW('CLIENT LIST'!L$2:L$11)-(ROW('CLIENT LIST'!L$2)-1)),ROWS($1:298))),"")</f>
        <v/>
      </c>
      <c r="C299" s="259" t="str">
        <f t="array" ref="C299">IFERROR(INDEX('CLIENT LIST'!G$2:G$11,SMALL(IF('CLIENT LIST'!L$2:L$11="Uninsured",ROW('CLIENT LIST'!L$2:L$11)-(ROW('CLIENT LIST'!L$2)-1)),ROWS($1:298))),"")</f>
        <v/>
      </c>
      <c r="D299" s="259" t="str">
        <f t="array" ref="D299">IFERROR(INDEX('CLIENT LIST'!F$2:F$11,SMALL(IF('CLIENT LIST'!L$2:L$11="Uninsured",ROW('CLIENT LIST'!L$2:L$11)-(ROW('CLIENT LIST'!L$2)-1)),ROWS($1:298))),"")</f>
        <v/>
      </c>
      <c r="E299" s="259" t="str">
        <f t="array" ref="E299">IFERROR(INDEX('CLIENT LIST'!H$2:H$11,SMALL(IF('CLIENT LIST'!L$2:L$11="Uninsured",ROW('CLIENT LIST'!L$2:L$11)-(ROW('CLIENT LIST'!L$2)-1)),ROWS($1:298))),"")</f>
        <v/>
      </c>
      <c r="F299" s="259" t="str">
        <f t="array" ref="F299">IFERROR(INDEX('CLIENT LIST'!L$2:L$11,SMALL(IF('CLIENT LIST'!L$2:L$11="Uninsured",ROW('CLIENT LIST'!L$2:L$11)-(ROW('CLIENT LIST'!L$2)-1)),ROWS($1:298))),"")</f>
        <v/>
      </c>
      <c r="G299" s="264" t="str">
        <f t="array" ref="G299">IFERROR(INDEX('CLIENT LIST'!M$2:M$11,SMALL(IF('CLIENT LIST'!L$2:L$11="Uninsured",ROW('CLIENT LIST'!L$2:L$11)-(ROW('CLIENT LIST'!L$2)-1)),ROWS($1:298))),"")</f>
        <v/>
      </c>
    </row>
    <row r="300" spans="1:7" x14ac:dyDescent="0.15">
      <c r="A300" s="258">
        <v>299</v>
      </c>
      <c r="B300" s="259" t="str">
        <f t="array" ref="B300">IFERROR(INDEX('CLIENT LIST'!E$2:E$11,SMALL(IF('CLIENT LIST'!L$2:L$11="Uninsured",ROW('CLIENT LIST'!L$2:L$11)-(ROW('CLIENT LIST'!L$2)-1)),ROWS($1:299))),"")</f>
        <v/>
      </c>
      <c r="C300" s="259" t="str">
        <f t="array" ref="C300">IFERROR(INDEX('CLIENT LIST'!G$2:G$11,SMALL(IF('CLIENT LIST'!L$2:L$11="Uninsured",ROW('CLIENT LIST'!L$2:L$11)-(ROW('CLIENT LIST'!L$2)-1)),ROWS($1:299))),"")</f>
        <v/>
      </c>
      <c r="D300" s="259" t="str">
        <f t="array" ref="D300">IFERROR(INDEX('CLIENT LIST'!F$2:F$11,SMALL(IF('CLIENT LIST'!L$2:L$11="Uninsured",ROW('CLIENT LIST'!L$2:L$11)-(ROW('CLIENT LIST'!L$2)-1)),ROWS($1:299))),"")</f>
        <v/>
      </c>
      <c r="E300" s="259" t="str">
        <f t="array" ref="E300">IFERROR(INDEX('CLIENT LIST'!H$2:H$11,SMALL(IF('CLIENT LIST'!L$2:L$11="Uninsured",ROW('CLIENT LIST'!L$2:L$11)-(ROW('CLIENT LIST'!L$2)-1)),ROWS($1:299))),"")</f>
        <v/>
      </c>
      <c r="F300" s="259" t="str">
        <f t="array" ref="F300">IFERROR(INDEX('CLIENT LIST'!L$2:L$11,SMALL(IF('CLIENT LIST'!L$2:L$11="Uninsured",ROW('CLIENT LIST'!L$2:L$11)-(ROW('CLIENT LIST'!L$2)-1)),ROWS($1:299))),"")</f>
        <v/>
      </c>
      <c r="G300" s="264" t="str">
        <f t="array" ref="G300">IFERROR(INDEX('CLIENT LIST'!M$2:M$11,SMALL(IF('CLIENT LIST'!L$2:L$11="Uninsured",ROW('CLIENT LIST'!L$2:L$11)-(ROW('CLIENT LIST'!L$2)-1)),ROWS($1:299))),"")</f>
        <v/>
      </c>
    </row>
    <row r="301" spans="1:7" x14ac:dyDescent="0.15">
      <c r="A301" s="258">
        <v>300</v>
      </c>
      <c r="B301" s="259" t="str">
        <f t="array" ref="B301">IFERROR(INDEX('CLIENT LIST'!E$2:E$11,SMALL(IF('CLIENT LIST'!L$2:L$11="Uninsured",ROW('CLIENT LIST'!L$2:L$11)-(ROW('CLIENT LIST'!L$2)-1)),ROWS($1:300))),"")</f>
        <v/>
      </c>
      <c r="C301" s="259" t="str">
        <f t="array" ref="C301">IFERROR(INDEX('CLIENT LIST'!G$2:G$11,SMALL(IF('CLIENT LIST'!L$2:L$11="Uninsured",ROW('CLIENT LIST'!L$2:L$11)-(ROW('CLIENT LIST'!L$2)-1)),ROWS($1:300))),"")</f>
        <v/>
      </c>
      <c r="D301" s="259" t="str">
        <f t="array" ref="D301">IFERROR(INDEX('CLIENT LIST'!F$2:F$11,SMALL(IF('CLIENT LIST'!L$2:L$11="Uninsured",ROW('CLIENT LIST'!L$2:L$11)-(ROW('CLIENT LIST'!L$2)-1)),ROWS($1:300))),"")</f>
        <v/>
      </c>
      <c r="E301" s="259" t="str">
        <f t="array" ref="E301">IFERROR(INDEX('CLIENT LIST'!H$2:H$11,SMALL(IF('CLIENT LIST'!L$2:L$11="Uninsured",ROW('CLIENT LIST'!L$2:L$11)-(ROW('CLIENT LIST'!L$2)-1)),ROWS($1:300))),"")</f>
        <v/>
      </c>
      <c r="F301" s="259" t="str">
        <f t="array" ref="F301">IFERROR(INDEX('CLIENT LIST'!L$2:L$11,SMALL(IF('CLIENT LIST'!L$2:L$11="Uninsured",ROW('CLIENT LIST'!L$2:L$11)-(ROW('CLIENT LIST'!L$2)-1)),ROWS($1:300))),"")</f>
        <v/>
      </c>
      <c r="G301" s="264" t="str">
        <f t="array" ref="G301">IFERROR(INDEX('CLIENT LIST'!M$2:M$11,SMALL(IF('CLIENT LIST'!L$2:L$11="Uninsured",ROW('CLIENT LIST'!L$2:L$11)-(ROW('CLIENT LIST'!L$2)-1)),ROWS($1:300))),"")</f>
        <v/>
      </c>
    </row>
  </sheetData>
  <mergeCells count="1">
    <mergeCell ref="I1:J1"/>
  </mergeCells>
  <pageMargins left="0.7" right="0.7" top="0.75" bottom="0.75" header="0.3" footer="0.3"/>
  <pageSetup scale="80" orientation="portrait" r:id="rId1"/>
  <headerFooter>
    <oddHeader>&amp;C&amp;"Tahoma,Regular"&amp;20UNINSURED CLIENTS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51"/>
  <sheetViews>
    <sheetView workbookViewId="0">
      <selection activeCell="C2" sqref="C2"/>
    </sheetView>
  </sheetViews>
  <sheetFormatPr baseColWidth="10" defaultColWidth="9.1640625" defaultRowHeight="15" x14ac:dyDescent="0.15"/>
  <cols>
    <col min="1" max="1" width="5.1640625" style="54" customWidth="1"/>
    <col min="2" max="2" width="22.33203125" style="54" bestFit="1" customWidth="1"/>
    <col min="3" max="4" width="22.33203125" style="54" customWidth="1"/>
    <col min="5" max="6" width="13.5" style="54" customWidth="1"/>
    <col min="7" max="7" width="12.83203125" style="54" customWidth="1"/>
    <col min="8" max="8" width="14.5" style="54" customWidth="1"/>
    <col min="9" max="9" width="19.1640625" style="54" customWidth="1"/>
    <col min="10" max="10" width="11.33203125" style="54" customWidth="1"/>
    <col min="11" max="11" width="13.5" style="54" customWidth="1"/>
    <col min="12" max="13" width="17.6640625" style="54" customWidth="1"/>
    <col min="14" max="14" width="9.1640625" style="54" customWidth="1"/>
    <col min="15" max="15" width="22.33203125" style="54" customWidth="1"/>
    <col min="16" max="16" width="17.6640625" style="54" bestFit="1" customWidth="1"/>
    <col min="17" max="17" width="12.83203125" style="54" customWidth="1"/>
    <col min="18" max="18" width="14.5" style="54" customWidth="1"/>
    <col min="19" max="19" width="18.5" style="54" customWidth="1"/>
    <col min="20" max="20" width="18.5" style="54" bestFit="1" customWidth="1"/>
    <col min="21" max="21" width="17.6640625" style="54" bestFit="1" customWidth="1"/>
    <col min="22" max="22" width="8.83203125" style="54" customWidth="1"/>
    <col min="23" max="23" width="6" style="54" customWidth="1"/>
    <col min="24" max="24" width="12.83203125" style="54" bestFit="1" customWidth="1"/>
    <col min="25" max="16384" width="9.1640625" style="54"/>
  </cols>
  <sheetData>
    <row r="1" spans="1:24" ht="18" thickBot="1" x14ac:dyDescent="0.25">
      <c r="A1" s="238"/>
      <c r="B1" s="79" t="s">
        <v>2</v>
      </c>
      <c r="C1" s="66" t="s">
        <v>4</v>
      </c>
      <c r="D1" s="66" t="s">
        <v>3</v>
      </c>
      <c r="E1" s="80" t="s">
        <v>116</v>
      </c>
      <c r="F1" s="80" t="s">
        <v>6</v>
      </c>
      <c r="G1" s="56" t="s">
        <v>16</v>
      </c>
      <c r="H1" s="57" t="s">
        <v>17</v>
      </c>
      <c r="I1" s="77" t="s">
        <v>205</v>
      </c>
      <c r="J1" s="78" t="s">
        <v>19</v>
      </c>
      <c r="K1" s="59" t="s">
        <v>20</v>
      </c>
      <c r="L1" s="60" t="s">
        <v>23</v>
      </c>
      <c r="M1" s="39" t="s">
        <v>24</v>
      </c>
      <c r="N1" s="239"/>
      <c r="O1" s="72" t="s">
        <v>319</v>
      </c>
      <c r="P1" s="72" t="s">
        <v>320</v>
      </c>
      <c r="Q1" s="239"/>
      <c r="R1" s="239"/>
      <c r="S1" s="239"/>
      <c r="T1" s="239"/>
      <c r="U1" s="239"/>
      <c r="V1" s="239"/>
      <c r="W1" s="239"/>
      <c r="X1" s="239"/>
    </row>
    <row r="2" spans="1:24" ht="16" thickBot="1" x14ac:dyDescent="0.2">
      <c r="A2" s="265">
        <v>1</v>
      </c>
      <c r="B2" s="266" t="str">
        <f t="array" ref="B2">IFERROR(INDEX('CLIENT LIST'!E$2:E$11,SMALL(IF('CLIENT LIST'!$L$2:$L$11="WVHA",ROW('CLIENT LIST'!$L$2:$L$11)-(ROW('CLIENT LIST'!$L$2)-1)),ROWS($1:1))),"")</f>
        <v>DD0107060934</v>
      </c>
      <c r="C2" s="267" t="str">
        <f t="array" ref="C2">IFERROR(INDEX('CLIENT LIST'!G$2:G$11,SMALL(IF('CLIENT LIST'!$L$2:$L$11="WVHA",ROW('CLIENT LIST'!$L$2:$L$11)-(ROW('CLIENT LIST'!$L$2)-1)),ROWS($1:1))),"")</f>
        <v>Duck</v>
      </c>
      <c r="D2" s="267" t="str">
        <f t="array" ref="D2">IFERROR(INDEX('CLIENT LIST'!F$2:F$11,SMALL(IF('CLIENT LIST'!$L$2:$L$11="WVHA",ROW('CLIENT LIST'!$L$2:$L$11)-(ROW('CLIENT LIST'!$L$2)-1)),ROWS($1:1))),"")</f>
        <v>Donald</v>
      </c>
      <c r="E2" s="256" t="str">
        <f t="array" ref="E2">IFERROR(INDEX('CLIENT LIST'!H$2:H$11,SMALL(IF('CLIENT LIST'!$L$2:$L$11="WVHA",ROW('CLIENT LIST'!$L$2:$L$11)-(ROW('CLIENT LIST'!$L$2)-1)),ROWS($1:1))),"")</f>
        <v>M</v>
      </c>
      <c r="F2" s="268">
        <f t="array" ref="F2">IFERROR(INDEX('CLIENT LIST'!I$2:I$11,SMALL(IF('CLIENT LIST'!$L$2:$L$11="WVHA",ROW('CLIENT LIST'!$L$2:$L$11)-(ROW('CLIENT LIST'!$L$2)-1)),ROWS($1:1))),"")</f>
        <v>90</v>
      </c>
      <c r="G2" s="266">
        <f t="array" ref="G2">IFERROR(INDEX('CLIENT LIST'!S$2:S$11,SMALL(IF('CLIENT LIST'!$L$2:$L$11="WVHA",ROW('CLIENT LIST'!$L$2:$L$11)-(ROW('CLIENT LIST'!$L$2)-1)),ROWS($1:1))),"")</f>
        <v>180</v>
      </c>
      <c r="H2" s="256">
        <f t="array" ref="H2">IFERROR(INDEX('CLIENT LIST'!T$2:T$11,SMALL(IF('CLIENT LIST'!$L$2:$L$11="WVHA",ROW('CLIENT LIST'!$L$2:$L$11)-(ROW('CLIENT LIST'!$L$2)-1)),ROWS($1:1))),"")</f>
        <v>120</v>
      </c>
      <c r="I2" s="256" t="str">
        <f t="array" ref="I2">IFERROR(INDEX('CLIENT LIST'!U$2:U$11,SMALL(IF('CLIENT LIST'!$L$2:$L$11="WVHA",ROW('CLIENT LIST'!$L$2:$L$11)-(ROW('CLIENT LIST'!$L$2)-1)),ROWS($1:1))),"")</f>
        <v>low</v>
      </c>
      <c r="J2" s="256" t="str">
        <f t="array" ref="J2">IFERROR(INDEX('CLIENT LIST'!V$2:V$11,SMALL(IF('CLIENT LIST'!$L$2:$L$11="WVHA",ROW('CLIENT LIST'!$L$2:$L$11)-(ROW('CLIENT LIST'!$L$2)-1)),ROWS($1:1))),"")</f>
        <v>YES</v>
      </c>
      <c r="K2" s="256">
        <f t="array" ref="K2">IFERROR(INDEX('CLIENT LIST'!W$2:W$11,SMALL(IF('CLIENT LIST'!$L$2:$L$11="WVHA",ROW('CLIENT LIST'!$L$2:$L$11)-(ROW('CLIENT LIST'!$L$2)-1)),ROWS($1:1))),"")</f>
        <v>100</v>
      </c>
      <c r="L2" s="269">
        <f t="array" ref="L2">IFERROR(INDEX('CLIENT LIST'!Z$2:Z$11,SMALL(IF('CLIENT LIST'!$L$2:$L$11="WVHA",ROW('CLIENT LIST'!$L$2:$L$11)-(ROW('CLIENT LIST'!$L$2)-1)),ROWS($1:1))),"")</f>
        <v>30.931999999999999</v>
      </c>
      <c r="M2" s="268">
        <f t="array" ref="M2">IFERROR(INDEX('CLIENT LIST'!AA$2:AA$11,SMALL(IF('CLIENT LIST'!$L$2:$L$11="WVHA",ROW('CLIENT LIST'!$L$2:$L$11)-(ROW('CLIENT LIST'!$L$2)-1)),ROWS($1:1))),"")</f>
        <v>5.5</v>
      </c>
      <c r="N2" s="239"/>
      <c r="O2" s="270">
        <f>COUNTIF('CLIENT LIST'!L2:L11,"WVHA")</f>
        <v>1</v>
      </c>
      <c r="P2" s="270">
        <f>COUNTIF(B2:B51,"?*")</f>
        <v>1</v>
      </c>
      <c r="Q2" s="239"/>
      <c r="R2" s="239"/>
      <c r="S2" s="239"/>
      <c r="T2" s="239"/>
      <c r="U2" s="239"/>
      <c r="V2" s="239"/>
      <c r="W2" s="239"/>
      <c r="X2" s="239"/>
    </row>
    <row r="3" spans="1:24" ht="16" thickBot="1" x14ac:dyDescent="0.2">
      <c r="A3" s="265">
        <v>2</v>
      </c>
      <c r="B3" s="271" t="str">
        <f t="array" ref="B3">IFERROR(INDEX('CLIENT LIST'!E$2:E$11,SMALL(IF('CLIENT LIST'!$L$2:$L$11="WVHA",ROW('CLIENT LIST'!$L$2:$L$11)-(ROW('CLIENT LIST'!$L$2)-1)),ROWS($1:2))),"")</f>
        <v/>
      </c>
      <c r="C3" s="272" t="str">
        <f t="array" ref="C3">IFERROR(INDEX('CLIENT LIST'!G$2:G$11,SMALL(IF('CLIENT LIST'!$L$2:$L$11="WVHA",ROW('CLIENT LIST'!$L$2:$L$11)-(ROW('CLIENT LIST'!$L$2)-1)),ROWS($1:2))),"")</f>
        <v/>
      </c>
      <c r="D3" s="272" t="str">
        <f t="array" ref="D3">IFERROR(INDEX('CLIENT LIST'!F$2:F$11,SMALL(IF('CLIENT LIST'!$L$2:$L$11="WVHA",ROW('CLIENT LIST'!$L$2:$L$11)-(ROW('CLIENT LIST'!$L$2)-1)),ROWS($1:2))),"")</f>
        <v/>
      </c>
      <c r="E3" s="259" t="str">
        <f t="array" ref="E3">IFERROR(INDEX('CLIENT LIST'!H$2:H$11,SMALL(IF('CLIENT LIST'!$L$2:$L$11="WVHA",ROW('CLIENT LIST'!$L$2:$L$11)-(ROW('CLIENT LIST'!$L$2)-1)),ROWS($1:2))),"")</f>
        <v/>
      </c>
      <c r="F3" s="273" t="str">
        <f t="array" ref="F3">IFERROR(INDEX('CLIENT LIST'!I$2:I$11,SMALL(IF('CLIENT LIST'!$L$2:$L$11="WVHA",ROW('CLIENT LIST'!$L$2:$L$11)-(ROW('CLIENT LIST'!$L$2)-1)),ROWS($1:2))),"")</f>
        <v/>
      </c>
      <c r="G3" s="274" t="str">
        <f t="array" ref="G3">IFERROR(INDEX('CLIENT LIST'!S$2:S$11,SMALL(IF('CLIENT LIST'!$L$2:$L$11="WVHA",ROW('CLIENT LIST'!$L$2:$L$11)-(ROW('CLIENT LIST'!$L$2)-1)),ROWS($1:2))),"")</f>
        <v/>
      </c>
      <c r="H3" s="260" t="str">
        <f t="array" ref="H3">IFERROR(INDEX('CLIENT LIST'!T$2:T$11,SMALL(IF('CLIENT LIST'!$L$2:$L$11="WVHA",ROW('CLIENT LIST'!$L$2:$L$11)-(ROW('CLIENT LIST'!$L$2)-1)),ROWS($1:2))),"")</f>
        <v/>
      </c>
      <c r="I3" s="260" t="str">
        <f t="array" ref="I3">IFERROR(INDEX('CLIENT LIST'!U$2:U$11,SMALL(IF('CLIENT LIST'!$L$2:$L$11="WVHA",ROW('CLIENT LIST'!$L$2:$L$11)-(ROW('CLIENT LIST'!$L$2)-1)),ROWS($1:2))),"")</f>
        <v/>
      </c>
      <c r="J3" s="260" t="str">
        <f t="array" ref="J3">IFERROR(INDEX('CLIENT LIST'!V$2:V$11,SMALL(IF('CLIENT LIST'!$L$2:$L$11="WVHA",ROW('CLIENT LIST'!$L$2:$L$11)-(ROW('CLIENT LIST'!$L$2)-1)),ROWS($1:2))),"")</f>
        <v/>
      </c>
      <c r="K3" s="260" t="str">
        <f t="array" ref="K3">IFERROR(INDEX('CLIENT LIST'!W$2:W$11,SMALL(IF('CLIENT LIST'!$L$2:$L$11="WVHA",ROW('CLIENT LIST'!$L$2:$L$11)-(ROW('CLIENT LIST'!$L$2)-1)),ROWS($1:2))),"")</f>
        <v/>
      </c>
      <c r="L3" s="275" t="str">
        <f t="array" ref="L3">IFERROR(INDEX('CLIENT LIST'!Z$2:Z$11,SMALL(IF('CLIENT LIST'!$L$2:$L$11="WVHA",ROW('CLIENT LIST'!$L$2:$L$11)-(ROW('CLIENT LIST'!$L$2)-1)),ROWS($1:2))),"")</f>
        <v/>
      </c>
      <c r="M3" s="276" t="str">
        <f t="array" ref="M3">IFERROR(INDEX('CLIENT LIST'!AA$2:AA$11,SMALL(IF('CLIENT LIST'!$L$2:$L$11="WVHA",ROW('CLIENT LIST'!$L$2:$L$11)-(ROW('CLIENT LIST'!$L$2)-1)),ROWS($1:2))),"")</f>
        <v/>
      </c>
      <c r="N3" s="239"/>
      <c r="O3" s="239"/>
      <c r="P3" s="239"/>
      <c r="Q3" s="239"/>
      <c r="R3" s="239"/>
      <c r="S3" s="239"/>
      <c r="T3" s="277"/>
      <c r="U3" s="238"/>
      <c r="V3" s="277"/>
      <c r="W3" s="480" t="s">
        <v>24</v>
      </c>
      <c r="X3" s="481"/>
    </row>
    <row r="4" spans="1:24" ht="16" thickBot="1" x14ac:dyDescent="0.2">
      <c r="A4" s="265">
        <v>3</v>
      </c>
      <c r="B4" s="271" t="str">
        <f t="array" ref="B4">IFERROR(INDEX('CLIENT LIST'!E$2:E$11,SMALL(IF('CLIENT LIST'!$L$2:$L$11="WVHA",ROW('CLIENT LIST'!$L$2:$L$11)-(ROW('CLIENT LIST'!$L$2)-1)),ROWS($1:3))),"")</f>
        <v/>
      </c>
      <c r="C4" s="272" t="str">
        <f t="array" ref="C4">IFERROR(INDEX('CLIENT LIST'!G$2:G$11,SMALL(IF('CLIENT LIST'!$L$2:$L$11="WVHA",ROW('CLIENT LIST'!$L$2:$L$11)-(ROW('CLIENT LIST'!$L$2)-1)),ROWS($1:3))),"")</f>
        <v/>
      </c>
      <c r="D4" s="272" t="str">
        <f t="array" ref="D4">IFERROR(INDEX('CLIENT LIST'!F$2:F$11,SMALL(IF('CLIENT LIST'!$L$2:$L$11="WVHA",ROW('CLIENT LIST'!$L$2:$L$11)-(ROW('CLIENT LIST'!$L$2)-1)),ROWS($1:3))),"")</f>
        <v/>
      </c>
      <c r="E4" s="259" t="str">
        <f t="array" ref="E4">IFERROR(INDEX('CLIENT LIST'!H$2:H$11,SMALL(IF('CLIENT LIST'!$L$2:$L$11="WVHA",ROW('CLIENT LIST'!$L$2:$L$11)-(ROW('CLIENT LIST'!$L$2)-1)),ROWS($1:3))),"")</f>
        <v/>
      </c>
      <c r="F4" s="273" t="str">
        <f t="array" ref="F4">IFERROR(INDEX('CLIENT LIST'!I$2:I$11,SMALL(IF('CLIENT LIST'!$L$2:$L$11="WVHA",ROW('CLIENT LIST'!$L$2:$L$11)-(ROW('CLIENT LIST'!$L$2)-1)),ROWS($1:3))),"")</f>
        <v/>
      </c>
      <c r="G4" s="271" t="str">
        <f t="array" ref="G4">IFERROR(INDEX('CLIENT LIST'!S$2:S$11,SMALL(IF('CLIENT LIST'!$L$2:$L$11="WVHA",ROW('CLIENT LIST'!$L$2:$L$11)-(ROW('CLIENT LIST'!$L$2)-1)),ROWS($1:3))),"")</f>
        <v/>
      </c>
      <c r="H4" s="259" t="str">
        <f t="array" ref="H4">IFERROR(INDEX('CLIENT LIST'!T$2:T$11,SMALL(IF('CLIENT LIST'!$L$2:$L$11="WVHA",ROW('CLIENT LIST'!$L$2:$L$11)-(ROW('CLIENT LIST'!$L$2)-1)),ROWS($1:3))),"")</f>
        <v/>
      </c>
      <c r="I4" s="259" t="str">
        <f t="array" ref="I4">IFERROR(INDEX('CLIENT LIST'!U$2:U$11,SMALL(IF('CLIENT LIST'!$L$2:$L$11="WVHA",ROW('CLIENT LIST'!$L$2:$L$11)-(ROW('CLIENT LIST'!$L$2)-1)),ROWS($1:3))),"")</f>
        <v/>
      </c>
      <c r="J4" s="259" t="str">
        <f t="array" ref="J4">IFERROR(INDEX('CLIENT LIST'!V$2:V$11,SMALL(IF('CLIENT LIST'!$L$2:$L$11="WVHA",ROW('CLIENT LIST'!$L$2:$L$11)-(ROW('CLIENT LIST'!$L$2)-1)),ROWS($1:3))),"")</f>
        <v/>
      </c>
      <c r="K4" s="259" t="str">
        <f t="array" ref="K4">IFERROR(INDEX('CLIENT LIST'!W$2:W$11,SMALL(IF('CLIENT LIST'!$L$2:$L$11="WVHA",ROW('CLIENT LIST'!$L$2:$L$11)-(ROW('CLIENT LIST'!$L$2)-1)),ROWS($1:3))),"")</f>
        <v/>
      </c>
      <c r="L4" s="278" t="str">
        <f t="array" ref="L4">IFERROR(INDEX('CLIENT LIST'!Z$2:Z$11,SMALL(IF('CLIENT LIST'!$L$2:$L$11="WVHA",ROW('CLIENT LIST'!$L$2:$L$11)-(ROW('CLIENT LIST'!$L$2)-1)),ROWS($1:3))),"")</f>
        <v/>
      </c>
      <c r="M4" s="273" t="str">
        <f t="array" ref="M4">IFERROR(INDEX('CLIENT LIST'!AA$2:AA$11,SMALL(IF('CLIENT LIST'!$L$2:$L$11="WVHA",ROW('CLIENT LIST'!$L$2:$L$11)-(ROW('CLIENT LIST'!$L$2)-1)),ROWS($1:3))),"")</f>
        <v/>
      </c>
      <c r="N4" s="239"/>
      <c r="O4" s="476" t="s">
        <v>321</v>
      </c>
      <c r="P4" s="477"/>
      <c r="Q4" s="72" t="s">
        <v>16</v>
      </c>
      <c r="R4" s="72" t="s">
        <v>17</v>
      </c>
      <c r="S4" s="72" t="s">
        <v>205</v>
      </c>
      <c r="T4" s="72" t="s">
        <v>20</v>
      </c>
      <c r="U4" s="72" t="s">
        <v>322</v>
      </c>
      <c r="V4" s="73" t="s">
        <v>323</v>
      </c>
      <c r="W4" s="73" t="s">
        <v>324</v>
      </c>
      <c r="X4" s="72" t="s">
        <v>325</v>
      </c>
    </row>
    <row r="5" spans="1:24" ht="16" thickBot="1" x14ac:dyDescent="0.2">
      <c r="A5" s="265">
        <v>4</v>
      </c>
      <c r="B5" s="271" t="str">
        <f t="array" ref="B5">IFERROR(INDEX('CLIENT LIST'!E$2:E$11,SMALL(IF('CLIENT LIST'!$L$2:$L$11="WVHA",ROW('CLIENT LIST'!$L$2:$L$11)-(ROW('CLIENT LIST'!$L$2)-1)),ROWS($1:4))),"")</f>
        <v/>
      </c>
      <c r="C5" s="272" t="str">
        <f t="array" ref="C5">IFERROR(INDEX('CLIENT LIST'!G$2:G$11,SMALL(IF('CLIENT LIST'!$L$2:$L$11="WVHA",ROW('CLIENT LIST'!$L$2:$L$11)-(ROW('CLIENT LIST'!$L$2)-1)),ROWS($1:4))),"")</f>
        <v/>
      </c>
      <c r="D5" s="272" t="str">
        <f t="array" ref="D5">IFERROR(INDEX('CLIENT LIST'!F$2:F$11,SMALL(IF('CLIENT LIST'!$L$2:$L$11="WVHA",ROW('CLIENT LIST'!$L$2:$L$11)-(ROW('CLIENT LIST'!$L$2)-1)),ROWS($1:4))),"")</f>
        <v/>
      </c>
      <c r="E5" s="259" t="str">
        <f t="array" ref="E5">IFERROR(INDEX('CLIENT LIST'!H$2:H$11,SMALL(IF('CLIENT LIST'!$L$2:$L$11="WVHA",ROW('CLIENT LIST'!$L$2:$L$11)-(ROW('CLIENT LIST'!$L$2)-1)),ROWS($1:4))),"")</f>
        <v/>
      </c>
      <c r="F5" s="273" t="str">
        <f t="array" ref="F5">IFERROR(INDEX('CLIENT LIST'!I$2:I$11,SMALL(IF('CLIENT LIST'!$L$2:$L$11="WVHA",ROW('CLIENT LIST'!$L$2:$L$11)-(ROW('CLIENT LIST'!$L$2)-1)),ROWS($1:4))),"")</f>
        <v/>
      </c>
      <c r="G5" s="271" t="str">
        <f t="array" ref="G5">IFERROR(INDEX('CLIENT LIST'!S$2:S$11,SMALL(IF('CLIENT LIST'!$L$2:$L$11="WVHA",ROW('CLIENT LIST'!$L$2:$L$11)-(ROW('CLIENT LIST'!$L$2)-1)),ROWS($1:4))),"")</f>
        <v/>
      </c>
      <c r="H5" s="259" t="str">
        <f t="array" ref="H5">IFERROR(INDEX('CLIENT LIST'!T$2:T$11,SMALL(IF('CLIENT LIST'!$L$2:$L$11="WVHA",ROW('CLIENT LIST'!$L$2:$L$11)-(ROW('CLIENT LIST'!$L$2)-1)),ROWS($1:4))),"")</f>
        <v/>
      </c>
      <c r="I5" s="259" t="str">
        <f t="array" ref="I5">IFERROR(INDEX('CLIENT LIST'!U$2:U$11,SMALL(IF('CLIENT LIST'!$L$2:$L$11="WVHA",ROW('CLIENT LIST'!$L$2:$L$11)-(ROW('CLIENT LIST'!$L$2)-1)),ROWS($1:4))),"")</f>
        <v/>
      </c>
      <c r="J5" s="259" t="str">
        <f t="array" ref="J5">IFERROR(INDEX('CLIENT LIST'!V$2:V$11,SMALL(IF('CLIENT LIST'!$L$2:$L$11="WVHA",ROW('CLIENT LIST'!$L$2:$L$11)-(ROW('CLIENT LIST'!$L$2)-1)),ROWS($1:4))),"")</f>
        <v/>
      </c>
      <c r="K5" s="259" t="str">
        <f t="array" ref="K5">IFERROR(INDEX('CLIENT LIST'!W$2:W$11,SMALL(IF('CLIENT LIST'!$L$2:$L$11="WVHA",ROW('CLIENT LIST'!$L$2:$L$11)-(ROW('CLIENT LIST'!$L$2)-1)),ROWS($1:4))),"")</f>
        <v/>
      </c>
      <c r="L5" s="278" t="str">
        <f t="array" ref="L5">IFERROR(INDEX('CLIENT LIST'!Z$2:Z$11,SMALL(IF('CLIENT LIST'!$L$2:$L$11="WVHA",ROW('CLIENT LIST'!$L$2:$L$11)-(ROW('CLIENT LIST'!$L$2)-1)),ROWS($1:4))),"")</f>
        <v/>
      </c>
      <c r="M5" s="273" t="str">
        <f t="array" ref="M5">IFERROR(INDEX('CLIENT LIST'!AA$2:AA$11,SMALL(IF('CLIENT LIST'!$L$2:$L$11="WVHA",ROW('CLIENT LIST'!$L$2:$L$11)-(ROW('CLIENT LIST'!$L$2)-1)),ROWS($1:4))),"")</f>
        <v/>
      </c>
      <c r="N5" s="239"/>
      <c r="O5" s="478"/>
      <c r="P5" s="479"/>
      <c r="Q5" s="279">
        <f>COUNTIF(G2:G13,"&gt;=130")</f>
        <v>1</v>
      </c>
      <c r="R5" s="279">
        <f>COUNTIF(H2:H13,"&gt;=80")</f>
        <v>1</v>
      </c>
      <c r="S5" s="263">
        <f>COUNTIF(I2:I13,"&gt;=200")</f>
        <v>0</v>
      </c>
      <c r="T5" s="263">
        <f>COUNTIF(K2:K13,"&gt;=140")</f>
        <v>0</v>
      </c>
      <c r="U5" s="263">
        <f>COUNTIFS(L2:L13,"&gt;=25",L2:L13,"&lt;=29.9")</f>
        <v>0</v>
      </c>
      <c r="V5" s="263">
        <f>COUNTIF(L2:L13,"&gt;=30")</f>
        <v>1</v>
      </c>
      <c r="W5" s="263">
        <f>COUNTIFS(M2:M13,"&gt;=5.7",M2:M13,"&lt;=6.4")</f>
        <v>0</v>
      </c>
      <c r="X5" s="263">
        <f>COUNTIF(M2:M13,"&gt;=6.5")</f>
        <v>0</v>
      </c>
    </row>
    <row r="6" spans="1:24" x14ac:dyDescent="0.15">
      <c r="A6" s="265">
        <v>5</v>
      </c>
      <c r="B6" s="271" t="str">
        <f t="array" ref="B6">IFERROR(INDEX('CLIENT LIST'!E$2:E$11,SMALL(IF('CLIENT LIST'!$L$2:$L$11="WVHA",ROW('CLIENT LIST'!$L$2:$L$11)-(ROW('CLIENT LIST'!$L$2)-1)),ROWS($1:5))),"")</f>
        <v/>
      </c>
      <c r="C6" s="272" t="str">
        <f t="array" ref="C6">IFERROR(INDEX('CLIENT LIST'!G$2:G$11,SMALL(IF('CLIENT LIST'!$L$2:$L$11="WVHA",ROW('CLIENT LIST'!$L$2:$L$11)-(ROW('CLIENT LIST'!$L$2)-1)),ROWS($1:5))),"")</f>
        <v/>
      </c>
      <c r="D6" s="272" t="str">
        <f t="array" ref="D6">IFERROR(INDEX('CLIENT LIST'!F$2:F$11,SMALL(IF('CLIENT LIST'!$L$2:$L$11="WVHA",ROW('CLIENT LIST'!$L$2:$L$11)-(ROW('CLIENT LIST'!$L$2)-1)),ROWS($1:5))),"")</f>
        <v/>
      </c>
      <c r="E6" s="259" t="str">
        <f t="array" ref="E6">IFERROR(INDEX('CLIENT LIST'!H$2:H$11,SMALL(IF('CLIENT LIST'!$L$2:$L$11="WVHA",ROW('CLIENT LIST'!$L$2:$L$11)-(ROW('CLIENT LIST'!$L$2)-1)),ROWS($1:5))),"")</f>
        <v/>
      </c>
      <c r="F6" s="273" t="str">
        <f t="array" ref="F6">IFERROR(INDEX('CLIENT LIST'!I$2:I$11,SMALL(IF('CLIENT LIST'!$L$2:$L$11="WVHA",ROW('CLIENT LIST'!$L$2:$L$11)-(ROW('CLIENT LIST'!$L$2)-1)),ROWS($1:5))),"")</f>
        <v/>
      </c>
      <c r="G6" s="271" t="str">
        <f t="array" ref="G6">IFERROR(INDEX('CLIENT LIST'!S$2:S$11,SMALL(IF('CLIENT LIST'!$L$2:$L$11="WVHA",ROW('CLIENT LIST'!$L$2:$L$11)-(ROW('CLIENT LIST'!$L$2)-1)),ROWS($1:5))),"")</f>
        <v/>
      </c>
      <c r="H6" s="259" t="str">
        <f t="array" ref="H6">IFERROR(INDEX('CLIENT LIST'!T$2:T$11,SMALL(IF('CLIENT LIST'!$L$2:$L$11="WVHA",ROW('CLIENT LIST'!$L$2:$L$11)-(ROW('CLIENT LIST'!$L$2)-1)),ROWS($1:5))),"")</f>
        <v/>
      </c>
      <c r="I6" s="259" t="str">
        <f t="array" ref="I6">IFERROR(INDEX('CLIENT LIST'!U$2:U$11,SMALL(IF('CLIENT LIST'!$L$2:$L$11="WVHA",ROW('CLIENT LIST'!$L$2:$L$11)-(ROW('CLIENT LIST'!$L$2)-1)),ROWS($1:5))),"")</f>
        <v/>
      </c>
      <c r="J6" s="259" t="str">
        <f t="array" ref="J6">IFERROR(INDEX('CLIENT LIST'!V$2:V$11,SMALL(IF('CLIENT LIST'!$L$2:$L$11="WVHA",ROW('CLIENT LIST'!$L$2:$L$11)-(ROW('CLIENT LIST'!$L$2)-1)),ROWS($1:5))),"")</f>
        <v/>
      </c>
      <c r="K6" s="259" t="str">
        <f t="array" ref="K6">IFERROR(INDEX('CLIENT LIST'!W$2:W$11,SMALL(IF('CLIENT LIST'!$L$2:$L$11="WVHA",ROW('CLIENT LIST'!$L$2:$L$11)-(ROW('CLIENT LIST'!$L$2)-1)),ROWS($1:5))),"")</f>
        <v/>
      </c>
      <c r="L6" s="278" t="str">
        <f t="array" ref="L6">IFERROR(INDEX('CLIENT LIST'!Z$2:Z$11,SMALL(IF('CLIENT LIST'!$L$2:$L$11="WVHA",ROW('CLIENT LIST'!$L$2:$L$11)-(ROW('CLIENT LIST'!$L$2)-1)),ROWS($1:5))),"")</f>
        <v/>
      </c>
      <c r="M6" s="273" t="str">
        <f t="array" ref="M6">IFERROR(INDEX('CLIENT LIST'!AA$2:AA$11,SMALL(IF('CLIENT LIST'!$L$2:$L$11="WVHA",ROW('CLIENT LIST'!$L$2:$L$11)-(ROW('CLIENT LIST'!$L$2)-1)),ROWS($1:5))),"")</f>
        <v/>
      </c>
      <c r="N6" s="239"/>
      <c r="O6" s="239"/>
      <c r="P6" s="239"/>
      <c r="Q6" s="239"/>
      <c r="R6" s="239"/>
      <c r="S6" s="239"/>
      <c r="T6" s="239"/>
      <c r="U6" s="239"/>
      <c r="V6" s="239"/>
      <c r="W6" s="239"/>
      <c r="X6" s="239"/>
    </row>
    <row r="7" spans="1:24" x14ac:dyDescent="0.15">
      <c r="A7" s="265">
        <v>6</v>
      </c>
      <c r="B7" s="271" t="str">
        <f t="array" ref="B7">IFERROR(INDEX('CLIENT LIST'!E$2:E$11,SMALL(IF('CLIENT LIST'!$L$2:$L$11="WVHA",ROW('CLIENT LIST'!$L$2:$L$11)-(ROW('CLIENT LIST'!$L$2)-1)),ROWS($1:6))),"")</f>
        <v/>
      </c>
      <c r="C7" s="272" t="str">
        <f t="array" ref="C7">IFERROR(INDEX('CLIENT LIST'!G$2:G$11,SMALL(IF('CLIENT LIST'!$L$2:$L$11="WVHA",ROW('CLIENT LIST'!$L$2:$L$11)-(ROW('CLIENT LIST'!$L$2)-1)),ROWS($1:6))),"")</f>
        <v/>
      </c>
      <c r="D7" s="272" t="str">
        <f t="array" ref="D7">IFERROR(INDEX('CLIENT LIST'!F$2:F$11,SMALL(IF('CLIENT LIST'!$L$2:$L$11="WVHA",ROW('CLIENT LIST'!$L$2:$L$11)-(ROW('CLIENT LIST'!$L$2)-1)),ROWS($1:6))),"")</f>
        <v/>
      </c>
      <c r="E7" s="259" t="str">
        <f t="array" ref="E7">IFERROR(INDEX('CLIENT LIST'!H$2:H$11,SMALL(IF('CLIENT LIST'!$L$2:$L$11="WVHA",ROW('CLIENT LIST'!$L$2:$L$11)-(ROW('CLIENT LIST'!$L$2)-1)),ROWS($1:6))),"")</f>
        <v/>
      </c>
      <c r="F7" s="273" t="str">
        <f t="array" ref="F7">IFERROR(INDEX('CLIENT LIST'!I$2:I$11,SMALL(IF('CLIENT LIST'!$L$2:$L$11="WVHA",ROW('CLIENT LIST'!$L$2:$L$11)-(ROW('CLIENT LIST'!$L$2)-1)),ROWS($1:6))),"")</f>
        <v/>
      </c>
      <c r="G7" s="271" t="str">
        <f t="array" ref="G7">IFERROR(INDEX('CLIENT LIST'!S$2:S$11,SMALL(IF('CLIENT LIST'!$L$2:$L$11="WVHA",ROW('CLIENT LIST'!$L$2:$L$11)-(ROW('CLIENT LIST'!$L$2)-1)),ROWS($1:6))),"")</f>
        <v/>
      </c>
      <c r="H7" s="259" t="str">
        <f t="array" ref="H7">IFERROR(INDEX('CLIENT LIST'!T$2:T$11,SMALL(IF('CLIENT LIST'!$L$2:$L$11="WVHA",ROW('CLIENT LIST'!$L$2:$L$11)-(ROW('CLIENT LIST'!$L$2)-1)),ROWS($1:6))),"")</f>
        <v/>
      </c>
      <c r="I7" s="259" t="str">
        <f t="array" ref="I7">IFERROR(INDEX('CLIENT LIST'!U$2:U$11,SMALL(IF('CLIENT LIST'!$L$2:$L$11="WVHA",ROW('CLIENT LIST'!$L$2:$L$11)-(ROW('CLIENT LIST'!$L$2)-1)),ROWS($1:6))),"")</f>
        <v/>
      </c>
      <c r="J7" s="259" t="str">
        <f t="array" ref="J7">IFERROR(INDEX('CLIENT LIST'!V$2:V$11,SMALL(IF('CLIENT LIST'!$L$2:$L$11="WVHA",ROW('CLIENT LIST'!$L$2:$L$11)-(ROW('CLIENT LIST'!$L$2)-1)),ROWS($1:6))),"")</f>
        <v/>
      </c>
      <c r="K7" s="259" t="str">
        <f t="array" ref="K7">IFERROR(INDEX('CLIENT LIST'!W$2:W$11,SMALL(IF('CLIENT LIST'!$L$2:$L$11="WVHA",ROW('CLIENT LIST'!$L$2:$L$11)-(ROW('CLIENT LIST'!$L$2)-1)),ROWS($1:6))),"")</f>
        <v/>
      </c>
      <c r="L7" s="278" t="str">
        <f t="array" ref="L7">IFERROR(INDEX('CLIENT LIST'!Z$2:Z$11,SMALL(IF('CLIENT LIST'!$L$2:$L$11="WVHA",ROW('CLIENT LIST'!$L$2:$L$11)-(ROW('CLIENT LIST'!$L$2)-1)),ROWS($1:6))),"")</f>
        <v/>
      </c>
      <c r="M7" s="273" t="str">
        <f t="array" ref="M7">IFERROR(INDEX('CLIENT LIST'!AA$2:AA$11,SMALL(IF('CLIENT LIST'!$L$2:$L$11="WVHA",ROW('CLIENT LIST'!$L$2:$L$11)-(ROW('CLIENT LIST'!$L$2)-1)),ROWS($1:6))),"")</f>
        <v/>
      </c>
      <c r="N7" s="239"/>
      <c r="O7" s="239"/>
      <c r="P7" s="239"/>
      <c r="Q7" s="239"/>
      <c r="R7" s="239"/>
      <c r="S7" s="239"/>
      <c r="T7" s="239"/>
      <c r="U7" s="239"/>
      <c r="V7" s="239"/>
      <c r="W7" s="239"/>
      <c r="X7" s="239"/>
    </row>
    <row r="8" spans="1:24" x14ac:dyDescent="0.15">
      <c r="A8" s="265">
        <v>7</v>
      </c>
      <c r="B8" s="271" t="str">
        <f t="array" ref="B8">IFERROR(INDEX('CLIENT LIST'!E$2:E$11,SMALL(IF('CLIENT LIST'!$L$2:$L$11="WVHA",ROW('CLIENT LIST'!$L$2:$L$11)-(ROW('CLIENT LIST'!$L$2)-1)),ROWS($1:7))),"")</f>
        <v/>
      </c>
      <c r="C8" s="272" t="str">
        <f t="array" ref="C8">IFERROR(INDEX('CLIENT LIST'!G$2:G$11,SMALL(IF('CLIENT LIST'!$L$2:$L$11="WVHA",ROW('CLIENT LIST'!$L$2:$L$11)-(ROW('CLIENT LIST'!$L$2)-1)),ROWS($1:7))),"")</f>
        <v/>
      </c>
      <c r="D8" s="272" t="str">
        <f t="array" ref="D8">IFERROR(INDEX('CLIENT LIST'!F$2:F$11,SMALL(IF('CLIENT LIST'!$L$2:$L$11="WVHA",ROW('CLIENT LIST'!$L$2:$L$11)-(ROW('CLIENT LIST'!$L$2)-1)),ROWS($1:7))),"")</f>
        <v/>
      </c>
      <c r="E8" s="259" t="str">
        <f t="array" ref="E8">IFERROR(INDEX('CLIENT LIST'!H$2:H$11,SMALL(IF('CLIENT LIST'!$L$2:$L$11="WVHA",ROW('CLIENT LIST'!$L$2:$L$11)-(ROW('CLIENT LIST'!$L$2)-1)),ROWS($1:7))),"")</f>
        <v/>
      </c>
      <c r="F8" s="273" t="str">
        <f t="array" ref="F8">IFERROR(INDEX('CLIENT LIST'!I$2:I$11,SMALL(IF('CLIENT LIST'!$L$2:$L$11="WVHA",ROW('CLIENT LIST'!$L$2:$L$11)-(ROW('CLIENT LIST'!$L$2)-1)),ROWS($1:7))),"")</f>
        <v/>
      </c>
      <c r="G8" s="271" t="str">
        <f t="array" ref="G8">IFERROR(INDEX('CLIENT LIST'!S$2:S$11,SMALL(IF('CLIENT LIST'!$L$2:$L$11="WVHA",ROW('CLIENT LIST'!$L$2:$L$11)-(ROW('CLIENT LIST'!$L$2)-1)),ROWS($1:7))),"")</f>
        <v/>
      </c>
      <c r="H8" s="259" t="str">
        <f t="array" ref="H8">IFERROR(INDEX('CLIENT LIST'!T$2:T$11,SMALL(IF('CLIENT LIST'!$L$2:$L$11="WVHA",ROW('CLIENT LIST'!$L$2:$L$11)-(ROW('CLIENT LIST'!$L$2)-1)),ROWS($1:7))),"")</f>
        <v/>
      </c>
      <c r="I8" s="259" t="str">
        <f t="array" ref="I8">IFERROR(INDEX('CLIENT LIST'!U$2:U$11,SMALL(IF('CLIENT LIST'!$L$2:$L$11="WVHA",ROW('CLIENT LIST'!$L$2:$L$11)-(ROW('CLIENT LIST'!$L$2)-1)),ROWS($1:7))),"")</f>
        <v/>
      </c>
      <c r="J8" s="259" t="str">
        <f t="array" ref="J8">IFERROR(INDEX('CLIENT LIST'!V$2:V$11,SMALL(IF('CLIENT LIST'!$L$2:$L$11="WVHA",ROW('CLIENT LIST'!$L$2:$L$11)-(ROW('CLIENT LIST'!$L$2)-1)),ROWS($1:7))),"")</f>
        <v/>
      </c>
      <c r="K8" s="259" t="str">
        <f t="array" ref="K8">IFERROR(INDEX('CLIENT LIST'!W$2:W$11,SMALL(IF('CLIENT LIST'!$L$2:$L$11="WVHA",ROW('CLIENT LIST'!$L$2:$L$11)-(ROW('CLIENT LIST'!$L$2)-1)),ROWS($1:7))),"")</f>
        <v/>
      </c>
      <c r="L8" s="278" t="str">
        <f t="array" ref="L8">IFERROR(INDEX('CLIENT LIST'!Z$2:Z$11,SMALL(IF('CLIENT LIST'!$L$2:$L$11="WVHA",ROW('CLIENT LIST'!$L$2:$L$11)-(ROW('CLIENT LIST'!$L$2)-1)),ROWS($1:7))),"")</f>
        <v/>
      </c>
      <c r="M8" s="273" t="str">
        <f t="array" ref="M8">IFERROR(INDEX('CLIENT LIST'!AA$2:AA$11,SMALL(IF('CLIENT LIST'!$L$2:$L$11="WVHA",ROW('CLIENT LIST'!$L$2:$L$11)-(ROW('CLIENT LIST'!$L$2)-1)),ROWS($1:7))),"")</f>
        <v/>
      </c>
      <c r="N8" s="239"/>
      <c r="O8" s="239"/>
      <c r="P8" s="239"/>
      <c r="Q8" s="239"/>
      <c r="R8" s="239"/>
      <c r="S8" s="239"/>
      <c r="T8" s="239"/>
      <c r="U8" s="239"/>
      <c r="V8" s="239"/>
      <c r="W8" s="239"/>
      <c r="X8" s="239"/>
    </row>
    <row r="9" spans="1:24" x14ac:dyDescent="0.15">
      <c r="A9" s="265">
        <v>8</v>
      </c>
      <c r="B9" s="271" t="str">
        <f t="array" ref="B9">IFERROR(INDEX('CLIENT LIST'!E$2:E$11,SMALL(IF('CLIENT LIST'!$L$2:$L$11="WVHA",ROW('CLIENT LIST'!$L$2:$L$11)-(ROW('CLIENT LIST'!$L$2)-1)),ROWS($1:8))),"")</f>
        <v/>
      </c>
      <c r="C9" s="272" t="str">
        <f t="array" ref="C9">IFERROR(INDEX('CLIENT LIST'!G$2:G$11,SMALL(IF('CLIENT LIST'!$L$2:$L$11="WVHA",ROW('CLIENT LIST'!$L$2:$L$11)-(ROW('CLIENT LIST'!$L$2)-1)),ROWS($1:8))),"")</f>
        <v/>
      </c>
      <c r="D9" s="272" t="str">
        <f t="array" ref="D9">IFERROR(INDEX('CLIENT LIST'!F$2:F$11,SMALL(IF('CLIENT LIST'!$L$2:$L$11="WVHA",ROW('CLIENT LIST'!$L$2:$L$11)-(ROW('CLIENT LIST'!$L$2)-1)),ROWS($1:8))),"")</f>
        <v/>
      </c>
      <c r="E9" s="259" t="str">
        <f t="array" ref="E9">IFERROR(INDEX('CLIENT LIST'!H$2:H$11,SMALL(IF('CLIENT LIST'!$L$2:$L$11="WVHA",ROW('CLIENT LIST'!$L$2:$L$11)-(ROW('CLIENT LIST'!$L$2)-1)),ROWS($1:8))),"")</f>
        <v/>
      </c>
      <c r="F9" s="273" t="str">
        <f t="array" ref="F9">IFERROR(INDEX('CLIENT LIST'!I$2:I$11,SMALL(IF('CLIENT LIST'!$L$2:$L$11="WVHA",ROW('CLIENT LIST'!$L$2:$L$11)-(ROW('CLIENT LIST'!$L$2)-1)),ROWS($1:8))),"")</f>
        <v/>
      </c>
      <c r="G9" s="271" t="str">
        <f t="array" ref="G9">IFERROR(INDEX('CLIENT LIST'!S$2:S$11,SMALL(IF('CLIENT LIST'!$L$2:$L$11="WVHA",ROW('CLIENT LIST'!$L$2:$L$11)-(ROW('CLIENT LIST'!$L$2)-1)),ROWS($1:8))),"")</f>
        <v/>
      </c>
      <c r="H9" s="259" t="str">
        <f t="array" ref="H9">IFERROR(INDEX('CLIENT LIST'!T$2:T$11,SMALL(IF('CLIENT LIST'!$L$2:$L$11="WVHA",ROW('CLIENT LIST'!$L$2:$L$11)-(ROW('CLIENT LIST'!$L$2)-1)),ROWS($1:8))),"")</f>
        <v/>
      </c>
      <c r="I9" s="259" t="str">
        <f t="array" ref="I9">IFERROR(INDEX('CLIENT LIST'!U$2:U$11,SMALL(IF('CLIENT LIST'!$L$2:$L$11="WVHA",ROW('CLIENT LIST'!$L$2:$L$11)-(ROW('CLIENT LIST'!$L$2)-1)),ROWS($1:8))),"")</f>
        <v/>
      </c>
      <c r="J9" s="259" t="str">
        <f t="array" ref="J9">IFERROR(INDEX('CLIENT LIST'!V$2:V$11,SMALL(IF('CLIENT LIST'!$L$2:$L$11="WVHA",ROW('CLIENT LIST'!$L$2:$L$11)-(ROW('CLIENT LIST'!$L$2)-1)),ROWS($1:8))),"")</f>
        <v/>
      </c>
      <c r="K9" s="259" t="str">
        <f t="array" ref="K9">IFERROR(INDEX('CLIENT LIST'!W$2:W$11,SMALL(IF('CLIENT LIST'!$L$2:$L$11="WVHA",ROW('CLIENT LIST'!$L$2:$L$11)-(ROW('CLIENT LIST'!$L$2)-1)),ROWS($1:8))),"")</f>
        <v/>
      </c>
      <c r="L9" s="278" t="str">
        <f t="array" ref="L9">IFERROR(INDEX('CLIENT LIST'!Z$2:Z$11,SMALL(IF('CLIENT LIST'!$L$2:$L$11="WVHA",ROW('CLIENT LIST'!$L$2:$L$11)-(ROW('CLIENT LIST'!$L$2)-1)),ROWS($1:8))),"")</f>
        <v/>
      </c>
      <c r="M9" s="273" t="str">
        <f t="array" ref="M9">IFERROR(INDEX('CLIENT LIST'!AA$2:AA$11,SMALL(IF('CLIENT LIST'!$L$2:$L$11="WVHA",ROW('CLIENT LIST'!$L$2:$L$11)-(ROW('CLIENT LIST'!$L$2)-1)),ROWS($1:8))),"")</f>
        <v/>
      </c>
      <c r="N9" s="239"/>
      <c r="O9" s="239"/>
      <c r="P9" s="239"/>
      <c r="Q9" s="239"/>
      <c r="R9" s="239"/>
      <c r="S9" s="239"/>
      <c r="T9" s="239"/>
      <c r="U9" s="239"/>
      <c r="V9" s="239"/>
      <c r="W9" s="239"/>
      <c r="X9" s="239"/>
    </row>
    <row r="10" spans="1:24" x14ac:dyDescent="0.15">
      <c r="A10" s="265">
        <v>9</v>
      </c>
      <c r="B10" s="271" t="str">
        <f t="array" ref="B10">IFERROR(INDEX('CLIENT LIST'!E$2:E$11,SMALL(IF('CLIENT LIST'!$L$2:$L$11="WVHA",ROW('CLIENT LIST'!$L$2:$L$11)-(ROW('CLIENT LIST'!$L$2)-1)),ROWS($1:9))),"")</f>
        <v/>
      </c>
      <c r="C10" s="272" t="str">
        <f t="array" ref="C10">IFERROR(INDEX('CLIENT LIST'!G$2:G$11,SMALL(IF('CLIENT LIST'!$L$2:$L$11="WVHA",ROW('CLIENT LIST'!$L$2:$L$11)-(ROW('CLIENT LIST'!$L$2)-1)),ROWS($1:9))),"")</f>
        <v/>
      </c>
      <c r="D10" s="272" t="str">
        <f t="array" ref="D10">IFERROR(INDEX('CLIENT LIST'!F$2:F$11,SMALL(IF('CLIENT LIST'!$L$2:$L$11="WVHA",ROW('CLIENT LIST'!$L$2:$L$11)-(ROW('CLIENT LIST'!$L$2)-1)),ROWS($1:9))),"")</f>
        <v/>
      </c>
      <c r="E10" s="259" t="str">
        <f t="array" ref="E10">IFERROR(INDEX('CLIENT LIST'!H$2:H$11,SMALL(IF('CLIENT LIST'!$L$2:$L$11="WVHA",ROW('CLIENT LIST'!$L$2:$L$11)-(ROW('CLIENT LIST'!$L$2)-1)),ROWS($1:9))),"")</f>
        <v/>
      </c>
      <c r="F10" s="273" t="str">
        <f t="array" ref="F10">IFERROR(INDEX('CLIENT LIST'!I$2:I$11,SMALL(IF('CLIENT LIST'!$L$2:$L$11="WVHA",ROW('CLIENT LIST'!$L$2:$L$11)-(ROW('CLIENT LIST'!$L$2)-1)),ROWS($1:9))),"")</f>
        <v/>
      </c>
      <c r="G10" s="271" t="str">
        <f t="array" ref="G10">IFERROR(INDEX('CLIENT LIST'!S$2:S$11,SMALL(IF('CLIENT LIST'!$L$2:$L$11="WVHA",ROW('CLIENT LIST'!$L$2:$L$11)-(ROW('CLIENT LIST'!$L$2)-1)),ROWS($1:9))),"")</f>
        <v/>
      </c>
      <c r="H10" s="259" t="str">
        <f t="array" ref="H10">IFERROR(INDEX('CLIENT LIST'!T$2:T$11,SMALL(IF('CLIENT LIST'!$L$2:$L$11="WVHA",ROW('CLIENT LIST'!$L$2:$L$11)-(ROW('CLIENT LIST'!$L$2)-1)),ROWS($1:9))),"")</f>
        <v/>
      </c>
      <c r="I10" s="259" t="str">
        <f t="array" ref="I10">IFERROR(INDEX('CLIENT LIST'!U$2:U$11,SMALL(IF('CLIENT LIST'!$L$2:$L$11="WVHA",ROW('CLIENT LIST'!$L$2:$L$11)-(ROW('CLIENT LIST'!$L$2)-1)),ROWS($1:9))),"")</f>
        <v/>
      </c>
      <c r="J10" s="259" t="str">
        <f t="array" ref="J10">IFERROR(INDEX('CLIENT LIST'!V$2:V$11,SMALL(IF('CLIENT LIST'!$L$2:$L$11="WVHA",ROW('CLIENT LIST'!$L$2:$L$11)-(ROW('CLIENT LIST'!$L$2)-1)),ROWS($1:9))),"")</f>
        <v/>
      </c>
      <c r="K10" s="259" t="str">
        <f t="array" ref="K10">IFERROR(INDEX('CLIENT LIST'!W$2:W$11,SMALL(IF('CLIENT LIST'!$L$2:$L$11="WVHA",ROW('CLIENT LIST'!$L$2:$L$11)-(ROW('CLIENT LIST'!$L$2)-1)),ROWS($1:9))),"")</f>
        <v/>
      </c>
      <c r="L10" s="278" t="str">
        <f t="array" ref="L10">IFERROR(INDEX('CLIENT LIST'!Z$2:Z$11,SMALL(IF('CLIENT LIST'!$L$2:$L$11="WVHA",ROW('CLIENT LIST'!$L$2:$L$11)-(ROW('CLIENT LIST'!$L$2)-1)),ROWS($1:9))),"")</f>
        <v/>
      </c>
      <c r="M10" s="273" t="str">
        <f t="array" ref="M10">IFERROR(INDEX('CLIENT LIST'!AA$2:AA$11,SMALL(IF('CLIENT LIST'!$L$2:$L$11="WVHA",ROW('CLIENT LIST'!$L$2:$L$11)-(ROW('CLIENT LIST'!$L$2)-1)),ROWS($1:9))),"")</f>
        <v/>
      </c>
      <c r="N10" s="239"/>
      <c r="O10" s="239"/>
      <c r="P10" s="239"/>
      <c r="Q10" s="239"/>
      <c r="R10" s="239"/>
      <c r="S10" s="239"/>
      <c r="T10" s="239"/>
      <c r="U10" s="239"/>
      <c r="V10" s="239"/>
      <c r="W10" s="239"/>
      <c r="X10" s="239"/>
    </row>
    <row r="11" spans="1:24" x14ac:dyDescent="0.15">
      <c r="A11" s="265">
        <v>10</v>
      </c>
      <c r="B11" s="271" t="str">
        <f t="array" ref="B11">IFERROR(INDEX('CLIENT LIST'!E$2:E$11,SMALL(IF('CLIENT LIST'!$L$2:$L$11="WVHA",ROW('CLIENT LIST'!$L$2:$L$11)-(ROW('CLIENT LIST'!$L$2)-1)),ROWS($1:10))),"")</f>
        <v/>
      </c>
      <c r="C11" s="272" t="str">
        <f t="array" ref="C11">IFERROR(INDEX('CLIENT LIST'!G$2:G$11,SMALL(IF('CLIENT LIST'!$L$2:$L$11="WVHA",ROW('CLIENT LIST'!$L$2:$L$11)-(ROW('CLIENT LIST'!$L$2)-1)),ROWS($1:10))),"")</f>
        <v/>
      </c>
      <c r="D11" s="272" t="str">
        <f t="array" ref="D11">IFERROR(INDEX('CLIENT LIST'!F$2:F$11,SMALL(IF('CLIENT LIST'!$L$2:$L$11="WVHA",ROW('CLIENT LIST'!$L$2:$L$11)-(ROW('CLIENT LIST'!$L$2)-1)),ROWS($1:10))),"")</f>
        <v/>
      </c>
      <c r="E11" s="259" t="str">
        <f t="array" ref="E11">IFERROR(INDEX('CLIENT LIST'!H$2:H$11,SMALL(IF('CLIENT LIST'!$L$2:$L$11="WVHA",ROW('CLIENT LIST'!$L$2:$L$11)-(ROW('CLIENT LIST'!$L$2)-1)),ROWS($1:10))),"")</f>
        <v/>
      </c>
      <c r="F11" s="273" t="str">
        <f t="array" ref="F11">IFERROR(INDEX('CLIENT LIST'!I$2:I$11,SMALL(IF('CLIENT LIST'!$L$2:$L$11="WVHA",ROW('CLIENT LIST'!$L$2:$L$11)-(ROW('CLIENT LIST'!$L$2)-1)),ROWS($1:10))),"")</f>
        <v/>
      </c>
      <c r="G11" s="274" t="str">
        <f t="array" ref="G11">IFERROR(INDEX('CLIENT LIST'!S$2:S$11,SMALL(IF('CLIENT LIST'!$L$2:$L$11="WVHA",ROW('CLIENT LIST'!$L$2:$L$11)-(ROW('CLIENT LIST'!$L$2)-1)),ROWS($1:10))),"")</f>
        <v/>
      </c>
      <c r="H11" s="260" t="str">
        <f t="array" ref="H11">IFERROR(INDEX('CLIENT LIST'!T$2:T$11,SMALL(IF('CLIENT LIST'!$L$2:$L$11="WVHA",ROW('CLIENT LIST'!$L$2:$L$11)-(ROW('CLIENT LIST'!$L$2)-1)),ROWS($1:10))),"")</f>
        <v/>
      </c>
      <c r="I11" s="260" t="str">
        <f t="array" ref="I11">IFERROR(INDEX('CLIENT LIST'!U$2:U$11,SMALL(IF('CLIENT LIST'!$L$2:$L$11="WVHA",ROW('CLIENT LIST'!$L$2:$L$11)-(ROW('CLIENT LIST'!$L$2)-1)),ROWS($1:10))),"")</f>
        <v/>
      </c>
      <c r="J11" s="260" t="str">
        <f t="array" ref="J11">IFERROR(INDEX('CLIENT LIST'!V$2:V$11,SMALL(IF('CLIENT LIST'!$L$2:$L$11="WVHA",ROW('CLIENT LIST'!$L$2:$L$11)-(ROW('CLIENT LIST'!$L$2)-1)),ROWS($1:10))),"")</f>
        <v/>
      </c>
      <c r="K11" s="260" t="str">
        <f t="array" ref="K11">IFERROR(INDEX('CLIENT LIST'!W$2:W$11,SMALL(IF('CLIENT LIST'!$L$2:$L$11="WVHA",ROW('CLIENT LIST'!$L$2:$L$11)-(ROW('CLIENT LIST'!$L$2)-1)),ROWS($1:10))),"")</f>
        <v/>
      </c>
      <c r="L11" s="275" t="str">
        <f t="array" ref="L11">IFERROR(INDEX('CLIENT LIST'!Z$2:Z$11,SMALL(IF('CLIENT LIST'!$L$2:$L$11="WVHA",ROW('CLIENT LIST'!$L$2:$L$11)-(ROW('CLIENT LIST'!$L$2)-1)),ROWS($1:10))),"")</f>
        <v/>
      </c>
      <c r="M11" s="276" t="str">
        <f t="array" ref="M11">IFERROR(INDEX('CLIENT LIST'!AA$2:AA$11,SMALL(IF('CLIENT LIST'!$L$2:$L$11="WVHA",ROW('CLIENT LIST'!$L$2:$L$11)-(ROW('CLIENT LIST'!$L$2)-1)),ROWS($1:10))),"")</f>
        <v/>
      </c>
      <c r="N11" s="239"/>
      <c r="O11" s="239"/>
      <c r="P11" s="239"/>
      <c r="Q11" s="239"/>
      <c r="R11" s="239"/>
      <c r="S11" s="239"/>
      <c r="T11" s="239"/>
      <c r="U11" s="239"/>
      <c r="V11" s="239"/>
      <c r="W11" s="239"/>
      <c r="X11" s="239"/>
    </row>
    <row r="12" spans="1:24" x14ac:dyDescent="0.15">
      <c r="A12" s="265">
        <v>11</v>
      </c>
      <c r="B12" s="271" t="str">
        <f t="array" ref="B12">IFERROR(INDEX('CLIENT LIST'!E$2:E$11,SMALL(IF('CLIENT LIST'!$L$2:$L$11="WVHA",ROW('CLIENT LIST'!$L$2:$L$11)-(ROW('CLIENT LIST'!$L$2)-1)),ROWS($1:11))),"")</f>
        <v/>
      </c>
      <c r="C12" s="272" t="str">
        <f t="array" ref="C12">IFERROR(INDEX('CLIENT LIST'!G$2:G$11,SMALL(IF('CLIENT LIST'!$L$2:$L$11="WVHA",ROW('CLIENT LIST'!$L$2:$L$11)-(ROW('CLIENT LIST'!$L$2)-1)),ROWS($1:11))),"")</f>
        <v/>
      </c>
      <c r="D12" s="272" t="str">
        <f t="array" ref="D12">IFERROR(INDEX('CLIENT LIST'!F$2:F$11,SMALL(IF('CLIENT LIST'!$L$2:$L$11="WVHA",ROW('CLIENT LIST'!$L$2:$L$11)-(ROW('CLIENT LIST'!$L$2)-1)),ROWS($1:11))),"")</f>
        <v/>
      </c>
      <c r="E12" s="259" t="str">
        <f t="array" ref="E12">IFERROR(INDEX('CLIENT LIST'!H$2:H$11,SMALL(IF('CLIENT LIST'!$L$2:$L$11="WVHA",ROW('CLIENT LIST'!$L$2:$L$11)-(ROW('CLIENT LIST'!$L$2)-1)),ROWS($1:11))),"")</f>
        <v/>
      </c>
      <c r="F12" s="273" t="str">
        <f t="array" ref="F12">IFERROR(INDEX('CLIENT LIST'!I$2:I$11,SMALL(IF('CLIENT LIST'!$L$2:$L$11="WVHA",ROW('CLIENT LIST'!$L$2:$L$11)-(ROW('CLIENT LIST'!$L$2)-1)),ROWS($1:11))),"")</f>
        <v/>
      </c>
      <c r="G12" s="274" t="str">
        <f t="array" ref="G12">IFERROR(INDEX('CLIENT LIST'!S$2:S$11,SMALL(IF('CLIENT LIST'!$L$2:$L$11="WVHA",ROW('CLIENT LIST'!$L$2:$L$11)-(ROW('CLIENT LIST'!$L$2)-1)),ROWS($1:11))),"")</f>
        <v/>
      </c>
      <c r="H12" s="260" t="str">
        <f t="array" ref="H12">IFERROR(INDEX('CLIENT LIST'!T$2:T$11,SMALL(IF('CLIENT LIST'!$L$2:$L$11="WVHA",ROW('CLIENT LIST'!$L$2:$L$11)-(ROW('CLIENT LIST'!$L$2)-1)),ROWS($1:11))),"")</f>
        <v/>
      </c>
      <c r="I12" s="260" t="str">
        <f t="array" ref="I12">IFERROR(INDEX('CLIENT LIST'!U$2:U$11,SMALL(IF('CLIENT LIST'!$L$2:$L$11="WVHA",ROW('CLIENT LIST'!$L$2:$L$11)-(ROW('CLIENT LIST'!$L$2)-1)),ROWS($1:11))),"")</f>
        <v/>
      </c>
      <c r="J12" s="260" t="str">
        <f t="array" ref="J12">IFERROR(INDEX('CLIENT LIST'!V$2:V$11,SMALL(IF('CLIENT LIST'!$L$2:$L$11="WVHA",ROW('CLIENT LIST'!$L$2:$L$11)-(ROW('CLIENT LIST'!$L$2)-1)),ROWS($1:11))),"")</f>
        <v/>
      </c>
      <c r="K12" s="260" t="str">
        <f t="array" ref="K12">IFERROR(INDEX('CLIENT LIST'!W$2:W$11,SMALL(IF('CLIENT LIST'!$L$2:$L$11="WVHA",ROW('CLIENT LIST'!$L$2:$L$11)-(ROW('CLIENT LIST'!$L$2)-1)),ROWS($1:11))),"")</f>
        <v/>
      </c>
      <c r="L12" s="275" t="str">
        <f t="array" ref="L12">IFERROR(INDEX('CLIENT LIST'!Z$2:Z$11,SMALL(IF('CLIENT LIST'!$L$2:$L$11="WVHA",ROW('CLIENT LIST'!$L$2:$L$11)-(ROW('CLIENT LIST'!$L$2)-1)),ROWS($1:11))),"")</f>
        <v/>
      </c>
      <c r="M12" s="276" t="str">
        <f t="array" ref="M12">IFERROR(INDEX('CLIENT LIST'!AA$2:AA$11,SMALL(IF('CLIENT LIST'!$L$2:$L$11="WVHA",ROW('CLIENT LIST'!$L$2:$L$11)-(ROW('CLIENT LIST'!$L$2)-1)),ROWS($1:11))),"")</f>
        <v/>
      </c>
      <c r="N12" s="239"/>
      <c r="O12" s="239"/>
      <c r="P12" s="239"/>
      <c r="Q12" s="239"/>
      <c r="R12" s="239"/>
      <c r="S12" s="239"/>
      <c r="T12" s="239"/>
      <c r="U12" s="239"/>
      <c r="V12" s="239"/>
      <c r="W12" s="239"/>
      <c r="X12" s="239"/>
    </row>
    <row r="13" spans="1:24" x14ac:dyDescent="0.15">
      <c r="A13" s="265">
        <v>12</v>
      </c>
      <c r="B13" s="271" t="str">
        <f t="array" ref="B13">IFERROR(INDEX('CLIENT LIST'!E$2:E$11,SMALL(IF('CLIENT LIST'!$L$2:$L$11="WVHA",ROW('CLIENT LIST'!$L$2:$L$11)-(ROW('CLIENT LIST'!$L$2)-1)),ROWS($1:12))),"")</f>
        <v/>
      </c>
      <c r="C13" s="272" t="str">
        <f t="array" ref="C13">IFERROR(INDEX('CLIENT LIST'!G$2:G$11,SMALL(IF('CLIENT LIST'!$L$2:$L$11="WVHA",ROW('CLIENT LIST'!$L$2:$L$11)-(ROW('CLIENT LIST'!$L$2)-1)),ROWS($1:12))),"")</f>
        <v/>
      </c>
      <c r="D13" s="272" t="str">
        <f t="array" ref="D13">IFERROR(INDEX('CLIENT LIST'!F$2:F$11,SMALL(IF('CLIENT LIST'!$L$2:$L$11="WVHA",ROW('CLIENT LIST'!$L$2:$L$11)-(ROW('CLIENT LIST'!$L$2)-1)),ROWS($1:12))),"")</f>
        <v/>
      </c>
      <c r="E13" s="259" t="str">
        <f t="array" ref="E13">IFERROR(INDEX('CLIENT LIST'!H$2:H$11,SMALL(IF('CLIENT LIST'!$L$2:$L$11="WVHA",ROW('CLIENT LIST'!$L$2:$L$11)-(ROW('CLIENT LIST'!$L$2)-1)),ROWS($1:12))),"")</f>
        <v/>
      </c>
      <c r="F13" s="273" t="str">
        <f t="array" ref="F13">IFERROR(INDEX('CLIENT LIST'!I$2:I$11,SMALL(IF('CLIENT LIST'!$L$2:$L$11="WVHA",ROW('CLIENT LIST'!$L$2:$L$11)-(ROW('CLIENT LIST'!$L$2)-1)),ROWS($1:12))),"")</f>
        <v/>
      </c>
      <c r="G13" s="274" t="str">
        <f t="array" ref="G13">IFERROR(INDEX('CLIENT LIST'!S$2:S$11,SMALL(IF('CLIENT LIST'!$L$2:$L$11="WVHA",ROW('CLIENT LIST'!$L$2:$L$11)-(ROW('CLIENT LIST'!$L$2)-1)),ROWS($1:12))),"")</f>
        <v/>
      </c>
      <c r="H13" s="260" t="str">
        <f t="array" ref="H13">IFERROR(INDEX('CLIENT LIST'!T$2:T$11,SMALL(IF('CLIENT LIST'!$L$2:$L$11="WVHA",ROW('CLIENT LIST'!$L$2:$L$11)-(ROW('CLIENT LIST'!$L$2)-1)),ROWS($1:12))),"")</f>
        <v/>
      </c>
      <c r="I13" s="260" t="str">
        <f t="array" ref="I13">IFERROR(INDEX('CLIENT LIST'!U$2:U$11,SMALL(IF('CLIENT LIST'!$L$2:$L$11="WVHA",ROW('CLIENT LIST'!$L$2:$L$11)-(ROW('CLIENT LIST'!$L$2)-1)),ROWS($1:12))),"")</f>
        <v/>
      </c>
      <c r="J13" s="260" t="str">
        <f t="array" ref="J13">IFERROR(INDEX('CLIENT LIST'!V$2:V$11,SMALL(IF('CLIENT LIST'!$L$2:$L$11="WVHA",ROW('CLIENT LIST'!$L$2:$L$11)-(ROW('CLIENT LIST'!$L$2)-1)),ROWS($1:12))),"")</f>
        <v/>
      </c>
      <c r="K13" s="260" t="str">
        <f t="array" ref="K13">IFERROR(INDEX('CLIENT LIST'!W$2:W$11,SMALL(IF('CLIENT LIST'!$L$2:$L$11="WVHA",ROW('CLIENT LIST'!$L$2:$L$11)-(ROW('CLIENT LIST'!$L$2)-1)),ROWS($1:12))),"")</f>
        <v/>
      </c>
      <c r="L13" s="275" t="str">
        <f t="array" ref="L13">IFERROR(INDEX('CLIENT LIST'!Z$2:Z$11,SMALL(IF('CLIENT LIST'!$L$2:$L$11="WVHA",ROW('CLIENT LIST'!$L$2:$L$11)-(ROW('CLIENT LIST'!$L$2)-1)),ROWS($1:12))),"")</f>
        <v/>
      </c>
      <c r="M13" s="276" t="str">
        <f t="array" ref="M13">IFERROR(INDEX('CLIENT LIST'!AA$2:AA$11,SMALL(IF('CLIENT LIST'!$L$2:$L$11="WVHA",ROW('CLIENT LIST'!$L$2:$L$11)-(ROW('CLIENT LIST'!$L$2)-1)),ROWS($1:12))),"")</f>
        <v/>
      </c>
      <c r="N13" s="239"/>
      <c r="O13" s="239"/>
      <c r="P13" s="239"/>
      <c r="Q13" s="239"/>
      <c r="R13" s="239"/>
      <c r="S13" s="239"/>
      <c r="T13" s="239"/>
      <c r="U13" s="239"/>
      <c r="V13" s="239"/>
      <c r="W13" s="239"/>
      <c r="X13" s="239"/>
    </row>
    <row r="14" spans="1:24" ht="16.5" customHeight="1" x14ac:dyDescent="0.15">
      <c r="A14" s="265">
        <v>13</v>
      </c>
      <c r="B14" s="271" t="str">
        <f t="array" ref="B14">IFERROR(INDEX('CLIENT LIST'!E$2:E$11,SMALL(IF('CLIENT LIST'!$L$2:$L$11="WVHA",ROW('CLIENT LIST'!$L$2:$L$11)-(ROW('CLIENT LIST'!$L$2)-1)),ROWS($1:13))),"")</f>
        <v/>
      </c>
      <c r="C14" s="272" t="str">
        <f t="array" ref="C14">IFERROR(INDEX('CLIENT LIST'!G$2:G$11,SMALL(IF('CLIENT LIST'!$L$2:$L$11="WVHA",ROW('CLIENT LIST'!$L$2:$L$11)-(ROW('CLIENT LIST'!$L$2)-1)),ROWS($1:13))),"")</f>
        <v/>
      </c>
      <c r="D14" s="272" t="str">
        <f t="array" ref="D14">IFERROR(INDEX('CLIENT LIST'!F$2:F$11,SMALL(IF('CLIENT LIST'!$L$2:$L$11="WVHA",ROW('CLIENT LIST'!$L$2:$L$11)-(ROW('CLIENT LIST'!$L$2)-1)),ROWS($1:13))),"")</f>
        <v/>
      </c>
      <c r="E14" s="259" t="str">
        <f t="array" ref="E14">IFERROR(INDEX('CLIENT LIST'!H$2:H$11,SMALL(IF('CLIENT LIST'!$L$2:$L$11="WVHA",ROW('CLIENT LIST'!$L$2:$L$11)-(ROW('CLIENT LIST'!$L$2)-1)),ROWS($1:13))),"")</f>
        <v/>
      </c>
      <c r="F14" s="273" t="str">
        <f t="array" ref="F14">IFERROR(INDEX('CLIENT LIST'!I$2:I$11,SMALL(IF('CLIENT LIST'!$L$2:$L$11="WVHA",ROW('CLIENT LIST'!$L$2:$L$11)-(ROW('CLIENT LIST'!$L$2)-1)),ROWS($1:13))),"")</f>
        <v/>
      </c>
      <c r="G14" s="274" t="str">
        <f t="array" ref="G14">IFERROR(INDEX('CLIENT LIST'!S$2:S$11,SMALL(IF('CLIENT LIST'!$L$2:$L$11="WVHA",ROW('CLIENT LIST'!$L$2:$L$11)-(ROW('CLIENT LIST'!$L$2)-1)),ROWS($1:13))),"")</f>
        <v/>
      </c>
      <c r="H14" s="260" t="str">
        <f t="array" ref="H14">IFERROR(INDEX('CLIENT LIST'!T$2:T$11,SMALL(IF('CLIENT LIST'!$L$2:$L$11="WVHA",ROW('CLIENT LIST'!$L$2:$L$11)-(ROW('CLIENT LIST'!$L$2)-1)),ROWS($1:13))),"")</f>
        <v/>
      </c>
      <c r="I14" s="260" t="str">
        <f t="array" ref="I14">IFERROR(INDEX('CLIENT LIST'!U$2:U$11,SMALL(IF('CLIENT LIST'!$L$2:$L$11="WVHA",ROW('CLIENT LIST'!$L$2:$L$11)-(ROW('CLIENT LIST'!$L$2)-1)),ROWS($1:13))),"")</f>
        <v/>
      </c>
      <c r="J14" s="260" t="str">
        <f t="array" ref="J14">IFERROR(INDEX('CLIENT LIST'!V$2:V$11,SMALL(IF('CLIENT LIST'!$L$2:$L$11="WVHA",ROW('CLIENT LIST'!$L$2:$L$11)-(ROW('CLIENT LIST'!$L$2)-1)),ROWS($1:13))),"")</f>
        <v/>
      </c>
      <c r="K14" s="260" t="str">
        <f t="array" ref="K14">IFERROR(INDEX('CLIENT LIST'!W$2:W$11,SMALL(IF('CLIENT LIST'!$L$2:$L$11="WVHA",ROW('CLIENT LIST'!$L$2:$L$11)-(ROW('CLIENT LIST'!$L$2)-1)),ROWS($1:13))),"")</f>
        <v/>
      </c>
      <c r="L14" s="275" t="str">
        <f t="array" ref="L14">IFERROR(INDEX('CLIENT LIST'!Z$2:Z$11,SMALL(IF('CLIENT LIST'!$L$2:$L$11="WVHA",ROW('CLIENT LIST'!$L$2:$L$11)-(ROW('CLIENT LIST'!$L$2)-1)),ROWS($1:13))),"")</f>
        <v/>
      </c>
      <c r="M14" s="276" t="str">
        <f t="array" ref="M14">IFERROR(INDEX('CLIENT LIST'!AA$2:AA$11,SMALL(IF('CLIENT LIST'!$L$2:$L$11="WVHA",ROW('CLIENT LIST'!$L$2:$L$11)-(ROW('CLIENT LIST'!$L$2)-1)),ROWS($1:13))),"")</f>
        <v/>
      </c>
      <c r="N14" s="239"/>
      <c r="O14" s="239"/>
      <c r="P14" s="239"/>
      <c r="Q14" s="239"/>
      <c r="R14" s="239"/>
      <c r="S14" s="239"/>
      <c r="T14" s="239"/>
      <c r="U14" s="239"/>
      <c r="V14" s="239"/>
      <c r="W14" s="239"/>
      <c r="X14" s="239"/>
    </row>
    <row r="15" spans="1:24" ht="16.5" customHeight="1" x14ac:dyDescent="0.15">
      <c r="A15" s="265">
        <v>14</v>
      </c>
      <c r="B15" s="271" t="str">
        <f t="array" ref="B15">IFERROR(INDEX('CLIENT LIST'!E$2:E$11,SMALL(IF('CLIENT LIST'!$L$2:$L$11="WVHA",ROW('CLIENT LIST'!$L$2:$L$11)-(ROW('CLIENT LIST'!$L$2)-1)),ROWS($1:14))),"")</f>
        <v/>
      </c>
      <c r="C15" s="272" t="str">
        <f t="array" ref="C15">IFERROR(INDEX('CLIENT LIST'!G$2:G$11,SMALL(IF('CLIENT LIST'!$L$2:$L$11="WVHA",ROW('CLIENT LIST'!$L$2:$L$11)-(ROW('CLIENT LIST'!$L$2)-1)),ROWS($1:14))),"")</f>
        <v/>
      </c>
      <c r="D15" s="272" t="str">
        <f t="array" ref="D15">IFERROR(INDEX('CLIENT LIST'!F$2:F$11,SMALL(IF('CLIENT LIST'!$L$2:$L$11="WVHA",ROW('CLIENT LIST'!$L$2:$L$11)-(ROW('CLIENT LIST'!$L$2)-1)),ROWS($1:14))),"")</f>
        <v/>
      </c>
      <c r="E15" s="259" t="str">
        <f t="array" ref="E15">IFERROR(INDEX('CLIENT LIST'!H$2:H$11,SMALL(IF('CLIENT LIST'!$L$2:$L$11="WVHA",ROW('CLIENT LIST'!$L$2:$L$11)-(ROW('CLIENT LIST'!$L$2)-1)),ROWS($1:14))),"")</f>
        <v/>
      </c>
      <c r="F15" s="273" t="str">
        <f t="array" ref="F15">IFERROR(INDEX('CLIENT LIST'!I$2:I$11,SMALL(IF('CLIENT LIST'!$L$2:$L$11="WVHA",ROW('CLIENT LIST'!$L$2:$L$11)-(ROW('CLIENT LIST'!$L$2)-1)),ROWS($1:14))),"")</f>
        <v/>
      </c>
      <c r="G15" s="274" t="str">
        <f t="array" ref="G15">IFERROR(INDEX('CLIENT LIST'!S$2:S$11,SMALL(IF('CLIENT LIST'!$L$2:$L$11="WVHA",ROW('CLIENT LIST'!$L$2:$L$11)-(ROW('CLIENT LIST'!$L$2)-1)),ROWS($1:14))),"")</f>
        <v/>
      </c>
      <c r="H15" s="260" t="str">
        <f t="array" ref="H15">IFERROR(INDEX('CLIENT LIST'!T$2:T$11,SMALL(IF('CLIENT LIST'!$L$2:$L$11="WVHA",ROW('CLIENT LIST'!$L$2:$L$11)-(ROW('CLIENT LIST'!$L$2)-1)),ROWS($1:14))),"")</f>
        <v/>
      </c>
      <c r="I15" s="260" t="str">
        <f t="array" ref="I15">IFERROR(INDEX('CLIENT LIST'!U$2:U$11,SMALL(IF('CLIENT LIST'!$L$2:$L$11="WVHA",ROW('CLIENT LIST'!$L$2:$L$11)-(ROW('CLIENT LIST'!$L$2)-1)),ROWS($1:14))),"")</f>
        <v/>
      </c>
      <c r="J15" s="260" t="str">
        <f t="array" ref="J15">IFERROR(INDEX('CLIENT LIST'!V$2:V$11,SMALL(IF('CLIENT LIST'!$L$2:$L$11="WVHA",ROW('CLIENT LIST'!$L$2:$L$11)-(ROW('CLIENT LIST'!$L$2)-1)),ROWS($1:14))),"")</f>
        <v/>
      </c>
      <c r="K15" s="260" t="str">
        <f t="array" ref="K15">IFERROR(INDEX('CLIENT LIST'!W$2:W$11,SMALL(IF('CLIENT LIST'!$L$2:$L$11="WVHA",ROW('CLIENT LIST'!$L$2:$L$11)-(ROW('CLIENT LIST'!$L$2)-1)),ROWS($1:14))),"")</f>
        <v/>
      </c>
      <c r="L15" s="275" t="str">
        <f t="array" ref="L15">IFERROR(INDEX('CLIENT LIST'!Z$2:Z$11,SMALL(IF('CLIENT LIST'!$L$2:$L$11="WVHA",ROW('CLIENT LIST'!$L$2:$L$11)-(ROW('CLIENT LIST'!$L$2)-1)),ROWS($1:14))),"")</f>
        <v/>
      </c>
      <c r="M15" s="276" t="str">
        <f t="array" ref="M15">IFERROR(INDEX('CLIENT LIST'!AA$2:AA$11,SMALL(IF('CLIENT LIST'!$L$2:$L$11="WVHA",ROW('CLIENT LIST'!$L$2:$L$11)-(ROW('CLIENT LIST'!$L$2)-1)),ROWS($1:14))),"")</f>
        <v/>
      </c>
      <c r="N15" s="239"/>
      <c r="O15" s="239"/>
      <c r="P15" s="239"/>
      <c r="Q15" s="239"/>
      <c r="R15" s="239"/>
      <c r="S15" s="239"/>
      <c r="T15" s="239"/>
      <c r="U15" s="239"/>
      <c r="V15" s="239"/>
      <c r="W15" s="239"/>
      <c r="X15" s="239"/>
    </row>
    <row r="16" spans="1:24" x14ac:dyDescent="0.15">
      <c r="A16" s="265">
        <v>15</v>
      </c>
      <c r="B16" s="271" t="str">
        <f t="array" ref="B16">IFERROR(INDEX('CLIENT LIST'!E$2:E$11,SMALL(IF('CLIENT LIST'!$L$2:$L$11="WVHA",ROW('CLIENT LIST'!$L$2:$L$11)-(ROW('CLIENT LIST'!$L$2)-1)),ROWS($1:15))),"")</f>
        <v/>
      </c>
      <c r="C16" s="272" t="str">
        <f t="array" ref="C16">IFERROR(INDEX('CLIENT LIST'!G$2:G$11,SMALL(IF('CLIENT LIST'!$L$2:$L$11="WVHA",ROW('CLIENT LIST'!$L$2:$L$11)-(ROW('CLIENT LIST'!$L$2)-1)),ROWS($1:15))),"")</f>
        <v/>
      </c>
      <c r="D16" s="272" t="str">
        <f t="array" ref="D16">IFERROR(INDEX('CLIENT LIST'!F$2:F$11,SMALL(IF('CLIENT LIST'!$L$2:$L$11="WVHA",ROW('CLIENT LIST'!$L$2:$L$11)-(ROW('CLIENT LIST'!$L$2)-1)),ROWS($1:15))),"")</f>
        <v/>
      </c>
      <c r="E16" s="259" t="str">
        <f t="array" ref="E16">IFERROR(INDEX('CLIENT LIST'!H$2:H$11,SMALL(IF('CLIENT LIST'!$L$2:$L$11="WVHA",ROW('CLIENT LIST'!$L$2:$L$11)-(ROW('CLIENT LIST'!$L$2)-1)),ROWS($1:15))),"")</f>
        <v/>
      </c>
      <c r="F16" s="273" t="str">
        <f t="array" ref="F16">IFERROR(INDEX('CLIENT LIST'!I$2:I$11,SMALL(IF('CLIENT LIST'!$L$2:$L$11="WVHA",ROW('CLIENT LIST'!$L$2:$L$11)-(ROW('CLIENT LIST'!$L$2)-1)),ROWS($1:15))),"")</f>
        <v/>
      </c>
      <c r="G16" s="274" t="str">
        <f t="array" ref="G16">IFERROR(INDEX('CLIENT LIST'!S$2:S$11,SMALL(IF('CLIENT LIST'!$L$2:$L$11="WVHA",ROW('CLIENT LIST'!$L$2:$L$11)-(ROW('CLIENT LIST'!$L$2)-1)),ROWS($1:15))),"")</f>
        <v/>
      </c>
      <c r="H16" s="260" t="str">
        <f t="array" ref="H16">IFERROR(INDEX('CLIENT LIST'!T$2:T$11,SMALL(IF('CLIENT LIST'!$L$2:$L$11="WVHA",ROW('CLIENT LIST'!$L$2:$L$11)-(ROW('CLIENT LIST'!$L$2)-1)),ROWS($1:15))),"")</f>
        <v/>
      </c>
      <c r="I16" s="260" t="str">
        <f t="array" ref="I16">IFERROR(INDEX('CLIENT LIST'!U$2:U$11,SMALL(IF('CLIENT LIST'!$L$2:$L$11="WVHA",ROW('CLIENT LIST'!$L$2:$L$11)-(ROW('CLIENT LIST'!$L$2)-1)),ROWS($1:15))),"")</f>
        <v/>
      </c>
      <c r="J16" s="260" t="str">
        <f t="array" ref="J16">IFERROR(INDEX('CLIENT LIST'!V$2:V$11,SMALL(IF('CLIENT LIST'!$L$2:$L$11="WVHA",ROW('CLIENT LIST'!$L$2:$L$11)-(ROW('CLIENT LIST'!$L$2)-1)),ROWS($1:15))),"")</f>
        <v/>
      </c>
      <c r="K16" s="260" t="str">
        <f t="array" ref="K16">IFERROR(INDEX('CLIENT LIST'!W$2:W$11,SMALL(IF('CLIENT LIST'!$L$2:$L$11="WVHA",ROW('CLIENT LIST'!$L$2:$L$11)-(ROW('CLIENT LIST'!$L$2)-1)),ROWS($1:15))),"")</f>
        <v/>
      </c>
      <c r="L16" s="275" t="str">
        <f t="array" ref="L16">IFERROR(INDEX('CLIENT LIST'!Z$2:Z$11,SMALL(IF('CLIENT LIST'!$L$2:$L$11="WVHA",ROW('CLIENT LIST'!$L$2:$L$11)-(ROW('CLIENT LIST'!$L$2)-1)),ROWS($1:15))),"")</f>
        <v/>
      </c>
      <c r="M16" s="276" t="str">
        <f t="array" ref="M16">IFERROR(INDEX('CLIENT LIST'!AA$2:AA$11,SMALL(IF('CLIENT LIST'!$L$2:$L$11="WVHA",ROW('CLIENT LIST'!$L$2:$L$11)-(ROW('CLIENT LIST'!$L$2)-1)),ROWS($1:15))),"")</f>
        <v/>
      </c>
      <c r="N16" s="239"/>
      <c r="O16" s="239"/>
      <c r="P16" s="239"/>
      <c r="Q16" s="239"/>
      <c r="R16" s="239"/>
      <c r="S16" s="239"/>
      <c r="T16" s="239"/>
      <c r="U16" s="239"/>
      <c r="V16" s="239"/>
      <c r="W16" s="239"/>
      <c r="X16" s="239"/>
    </row>
    <row r="17" spans="1:15" x14ac:dyDescent="0.15">
      <c r="A17" s="265">
        <v>16</v>
      </c>
      <c r="B17" s="271" t="str">
        <f t="array" ref="B17">IFERROR(INDEX('CLIENT LIST'!E$2:E$11,SMALL(IF('CLIENT LIST'!$L$2:$L$11="WVHA",ROW('CLIENT LIST'!$L$2:$L$11)-(ROW('CLIENT LIST'!$L$2)-1)),ROWS($1:16))),"")</f>
        <v/>
      </c>
      <c r="C17" s="272" t="str">
        <f t="array" ref="C17">IFERROR(INDEX('CLIENT LIST'!G$2:G$11,SMALL(IF('CLIENT LIST'!$L$2:$L$11="WVHA",ROW('CLIENT LIST'!$L$2:$L$11)-(ROW('CLIENT LIST'!$L$2)-1)),ROWS($1:16))),"")</f>
        <v/>
      </c>
      <c r="D17" s="272" t="str">
        <f t="array" ref="D17">IFERROR(INDEX('CLIENT LIST'!F$2:F$11,SMALL(IF('CLIENT LIST'!$L$2:$L$11="WVHA",ROW('CLIENT LIST'!$L$2:$L$11)-(ROW('CLIENT LIST'!$L$2)-1)),ROWS($1:16))),"")</f>
        <v/>
      </c>
      <c r="E17" s="259" t="str">
        <f t="array" ref="E17">IFERROR(INDEX('CLIENT LIST'!H$2:H$11,SMALL(IF('CLIENT LIST'!$L$2:$L$11="WVHA",ROW('CLIENT LIST'!$L$2:$L$11)-(ROW('CLIENT LIST'!$L$2)-1)),ROWS($1:16))),"")</f>
        <v/>
      </c>
      <c r="F17" s="273" t="str">
        <f t="array" ref="F17">IFERROR(INDEX('CLIENT LIST'!I$2:I$11,SMALL(IF('CLIENT LIST'!$L$2:$L$11="WVHA",ROW('CLIENT LIST'!$L$2:$L$11)-(ROW('CLIENT LIST'!$L$2)-1)),ROWS($1:16))),"")</f>
        <v/>
      </c>
      <c r="G17" s="274" t="str">
        <f t="array" ref="G17">IFERROR(INDEX('CLIENT LIST'!S$2:S$11,SMALL(IF('CLIENT LIST'!$L$2:$L$11="WVHA",ROW('CLIENT LIST'!$L$2:$L$11)-(ROW('CLIENT LIST'!$L$2)-1)),ROWS($1:16))),"")</f>
        <v/>
      </c>
      <c r="H17" s="260" t="str">
        <f t="array" ref="H17">IFERROR(INDEX('CLIENT LIST'!T$2:T$11,SMALL(IF('CLIENT LIST'!$L$2:$L$11="WVHA",ROW('CLIENT LIST'!$L$2:$L$11)-(ROW('CLIENT LIST'!$L$2)-1)),ROWS($1:16))),"")</f>
        <v/>
      </c>
      <c r="I17" s="260" t="str">
        <f t="array" ref="I17">IFERROR(INDEX('CLIENT LIST'!U$2:U$11,SMALL(IF('CLIENT LIST'!$L$2:$L$11="WVHA",ROW('CLIENT LIST'!$L$2:$L$11)-(ROW('CLIENT LIST'!$L$2)-1)),ROWS($1:16))),"")</f>
        <v/>
      </c>
      <c r="J17" s="260" t="str">
        <f t="array" ref="J17">IFERROR(INDEX('CLIENT LIST'!V$2:V$11,SMALL(IF('CLIENT LIST'!$L$2:$L$11="WVHA",ROW('CLIENT LIST'!$L$2:$L$11)-(ROW('CLIENT LIST'!$L$2)-1)),ROWS($1:16))),"")</f>
        <v/>
      </c>
      <c r="K17" s="260" t="str">
        <f t="array" ref="K17">IFERROR(INDEX('CLIENT LIST'!W$2:W$11,SMALL(IF('CLIENT LIST'!$L$2:$L$11="WVHA",ROW('CLIENT LIST'!$L$2:$L$11)-(ROW('CLIENT LIST'!$L$2)-1)),ROWS($1:16))),"")</f>
        <v/>
      </c>
      <c r="L17" s="275" t="str">
        <f t="array" ref="L17">IFERROR(INDEX('CLIENT LIST'!Z$2:Z$11,SMALL(IF('CLIENT LIST'!$L$2:$L$11="WVHA",ROW('CLIENT LIST'!$L$2:$L$11)-(ROW('CLIENT LIST'!$L$2)-1)),ROWS($1:16))),"")</f>
        <v/>
      </c>
      <c r="M17" s="276" t="str">
        <f t="array" ref="M17">IFERROR(INDEX('CLIENT LIST'!AA$2:AA$11,SMALL(IF('CLIENT LIST'!$L$2:$L$11="WVHA",ROW('CLIENT LIST'!$L$2:$L$11)-(ROW('CLIENT LIST'!$L$2)-1)),ROWS($1:16))),"")</f>
        <v/>
      </c>
      <c r="N17" s="280"/>
      <c r="O17" s="238"/>
    </row>
    <row r="18" spans="1:15" x14ac:dyDescent="0.15">
      <c r="A18" s="265">
        <v>17</v>
      </c>
      <c r="B18" s="271" t="str">
        <f t="array" ref="B18">IFERROR(INDEX('CLIENT LIST'!E$2:E$11,SMALL(IF('CLIENT LIST'!$L$2:$L$11="WVHA",ROW('CLIENT LIST'!$L$2:$L$11)-(ROW('CLIENT LIST'!$L$2)-1)),ROWS($1:17))),"")</f>
        <v/>
      </c>
      <c r="C18" s="272" t="str">
        <f t="array" ref="C18">IFERROR(INDEX('CLIENT LIST'!G$2:G$11,SMALL(IF('CLIENT LIST'!$L$2:$L$11="WVHA",ROW('CLIENT LIST'!$L$2:$L$11)-(ROW('CLIENT LIST'!$L$2)-1)),ROWS($1:17))),"")</f>
        <v/>
      </c>
      <c r="D18" s="272" t="str">
        <f t="array" ref="D18">IFERROR(INDEX('CLIENT LIST'!F$2:F$11,SMALL(IF('CLIENT LIST'!$L$2:$L$11="WVHA",ROW('CLIENT LIST'!$L$2:$L$11)-(ROW('CLIENT LIST'!$L$2)-1)),ROWS($1:17))),"")</f>
        <v/>
      </c>
      <c r="E18" s="259" t="str">
        <f t="array" ref="E18">IFERROR(INDEX('CLIENT LIST'!H$2:H$11,SMALL(IF('CLIENT LIST'!$L$2:$L$11="WVHA",ROW('CLIENT LIST'!$L$2:$L$11)-(ROW('CLIENT LIST'!$L$2)-1)),ROWS($1:17))),"")</f>
        <v/>
      </c>
      <c r="F18" s="273" t="str">
        <f t="array" ref="F18">IFERROR(INDEX('CLIENT LIST'!I$2:I$11,SMALL(IF('CLIENT LIST'!$L$2:$L$11="WVHA",ROW('CLIENT LIST'!$L$2:$L$11)-(ROW('CLIENT LIST'!$L$2)-1)),ROWS($1:17))),"")</f>
        <v/>
      </c>
      <c r="G18" s="274" t="str">
        <f t="array" ref="G18">IFERROR(INDEX('CLIENT LIST'!S$2:S$11,SMALL(IF('CLIENT LIST'!$L$2:$L$11="WVHA",ROW('CLIENT LIST'!$L$2:$L$11)-(ROW('CLIENT LIST'!$L$2)-1)),ROWS($1:17))),"")</f>
        <v/>
      </c>
      <c r="H18" s="260" t="str">
        <f t="array" ref="H18">IFERROR(INDEX('CLIENT LIST'!T$2:T$11,SMALL(IF('CLIENT LIST'!$L$2:$L$11="WVHA",ROW('CLIENT LIST'!$L$2:$L$11)-(ROW('CLIENT LIST'!$L$2)-1)),ROWS($1:17))),"")</f>
        <v/>
      </c>
      <c r="I18" s="260" t="str">
        <f t="array" ref="I18">IFERROR(INDEX('CLIENT LIST'!U$2:U$11,SMALL(IF('CLIENT LIST'!$L$2:$L$11="WVHA",ROW('CLIENT LIST'!$L$2:$L$11)-(ROW('CLIENT LIST'!$L$2)-1)),ROWS($1:17))),"")</f>
        <v/>
      </c>
      <c r="J18" s="260" t="str">
        <f t="array" ref="J18">IFERROR(INDEX('CLIENT LIST'!V$2:V$11,SMALL(IF('CLIENT LIST'!$L$2:$L$11="WVHA",ROW('CLIENT LIST'!$L$2:$L$11)-(ROW('CLIENT LIST'!$L$2)-1)),ROWS($1:17))),"")</f>
        <v/>
      </c>
      <c r="K18" s="260" t="str">
        <f t="array" ref="K18">IFERROR(INDEX('CLIENT LIST'!W$2:W$11,SMALL(IF('CLIENT LIST'!$L$2:$L$11="WVHA",ROW('CLIENT LIST'!$L$2:$L$11)-(ROW('CLIENT LIST'!$L$2)-1)),ROWS($1:17))),"")</f>
        <v/>
      </c>
      <c r="L18" s="275" t="str">
        <f t="array" ref="L18">IFERROR(INDEX('CLIENT LIST'!Z$2:Z$11,SMALL(IF('CLIENT LIST'!$L$2:$L$11="WVHA",ROW('CLIENT LIST'!$L$2:$L$11)-(ROW('CLIENT LIST'!$L$2)-1)),ROWS($1:17))),"")</f>
        <v/>
      </c>
      <c r="M18" s="276" t="str">
        <f t="array" ref="M18">IFERROR(INDEX('CLIENT LIST'!AA$2:AA$11,SMALL(IF('CLIENT LIST'!$L$2:$L$11="WVHA",ROW('CLIENT LIST'!$L$2:$L$11)-(ROW('CLIENT LIST'!$L$2)-1)),ROWS($1:17))),"")</f>
        <v/>
      </c>
      <c r="N18" s="280"/>
      <c r="O18" s="238"/>
    </row>
    <row r="19" spans="1:15" x14ac:dyDescent="0.15">
      <c r="A19" s="265">
        <v>18</v>
      </c>
      <c r="B19" s="271" t="str">
        <f t="array" ref="B19">IFERROR(INDEX('CLIENT LIST'!E$2:E$11,SMALL(IF('CLIENT LIST'!$L$2:$L$11="WVHA",ROW('CLIENT LIST'!$L$2:$L$11)-(ROW('CLIENT LIST'!$L$2)-1)),ROWS($1:18))),"")</f>
        <v/>
      </c>
      <c r="C19" s="272" t="str">
        <f t="array" ref="C19">IFERROR(INDEX('CLIENT LIST'!G$2:G$11,SMALL(IF('CLIENT LIST'!$L$2:$L$11="WVHA",ROW('CLIENT LIST'!$L$2:$L$11)-(ROW('CLIENT LIST'!$L$2)-1)),ROWS($1:18))),"")</f>
        <v/>
      </c>
      <c r="D19" s="272" t="str">
        <f t="array" ref="D19">IFERROR(INDEX('CLIENT LIST'!F$2:F$11,SMALL(IF('CLIENT LIST'!$L$2:$L$11="WVHA",ROW('CLIENT LIST'!$L$2:$L$11)-(ROW('CLIENT LIST'!$L$2)-1)),ROWS($1:18))),"")</f>
        <v/>
      </c>
      <c r="E19" s="259" t="str">
        <f t="array" ref="E19">IFERROR(INDEX('CLIENT LIST'!H$2:H$11,SMALL(IF('CLIENT LIST'!$L$2:$L$11="WVHA",ROW('CLIENT LIST'!$L$2:$L$11)-(ROW('CLIENT LIST'!$L$2)-1)),ROWS($1:18))),"")</f>
        <v/>
      </c>
      <c r="F19" s="273" t="str">
        <f t="array" ref="F19">IFERROR(INDEX('CLIENT LIST'!I$2:I$11,SMALL(IF('CLIENT LIST'!$L$2:$L$11="WVHA",ROW('CLIENT LIST'!$L$2:$L$11)-(ROW('CLIENT LIST'!$L$2)-1)),ROWS($1:18))),"")</f>
        <v/>
      </c>
      <c r="G19" s="274" t="str">
        <f t="array" ref="G19">IFERROR(INDEX('CLIENT LIST'!S$2:S$11,SMALL(IF('CLIENT LIST'!$L$2:$L$11="WVHA",ROW('CLIENT LIST'!$L$2:$L$11)-(ROW('CLIENT LIST'!$L$2)-1)),ROWS($1:18))),"")</f>
        <v/>
      </c>
      <c r="H19" s="260" t="str">
        <f t="array" ref="H19">IFERROR(INDEX('CLIENT LIST'!T$2:T$11,SMALL(IF('CLIENT LIST'!$L$2:$L$11="WVHA",ROW('CLIENT LIST'!$L$2:$L$11)-(ROW('CLIENT LIST'!$L$2)-1)),ROWS($1:18))),"")</f>
        <v/>
      </c>
      <c r="I19" s="260" t="str">
        <f t="array" ref="I19">IFERROR(INDEX('CLIENT LIST'!U$2:U$11,SMALL(IF('CLIENT LIST'!$L$2:$L$11="WVHA",ROW('CLIENT LIST'!$L$2:$L$11)-(ROW('CLIENT LIST'!$L$2)-1)),ROWS($1:18))),"")</f>
        <v/>
      </c>
      <c r="J19" s="260" t="str">
        <f t="array" ref="J19">IFERROR(INDEX('CLIENT LIST'!V$2:V$11,SMALL(IF('CLIENT LIST'!$L$2:$L$11="WVHA",ROW('CLIENT LIST'!$L$2:$L$11)-(ROW('CLIENT LIST'!$L$2)-1)),ROWS($1:18))),"")</f>
        <v/>
      </c>
      <c r="K19" s="260" t="str">
        <f t="array" ref="K19">IFERROR(INDEX('CLIENT LIST'!W$2:W$11,SMALL(IF('CLIENT LIST'!$L$2:$L$11="WVHA",ROW('CLIENT LIST'!$L$2:$L$11)-(ROW('CLIENT LIST'!$L$2)-1)),ROWS($1:18))),"")</f>
        <v/>
      </c>
      <c r="L19" s="275" t="str">
        <f t="array" ref="L19">IFERROR(INDEX('CLIENT LIST'!Z$2:Z$11,SMALL(IF('CLIENT LIST'!$L$2:$L$11="WVHA",ROW('CLIENT LIST'!$L$2:$L$11)-(ROW('CLIENT LIST'!$L$2)-1)),ROWS($1:18))),"")</f>
        <v/>
      </c>
      <c r="M19" s="276" t="str">
        <f t="array" ref="M19">IFERROR(INDEX('CLIENT LIST'!AA$2:AA$11,SMALL(IF('CLIENT LIST'!$L$2:$L$11="WVHA",ROW('CLIENT LIST'!$L$2:$L$11)-(ROW('CLIENT LIST'!$L$2)-1)),ROWS($1:18))),"")</f>
        <v/>
      </c>
      <c r="N19" s="280"/>
      <c r="O19" s="238"/>
    </row>
    <row r="20" spans="1:15" x14ac:dyDescent="0.15">
      <c r="A20" s="265">
        <v>19</v>
      </c>
      <c r="B20" s="271" t="str">
        <f t="array" ref="B20">IFERROR(INDEX('CLIENT LIST'!E$2:E$11,SMALL(IF('CLIENT LIST'!$L$2:$L$11="WVHA",ROW('CLIENT LIST'!$L$2:$L$11)-(ROW('CLIENT LIST'!$L$2)-1)),ROWS($1:19))),"")</f>
        <v/>
      </c>
      <c r="C20" s="272" t="str">
        <f t="array" ref="C20">IFERROR(INDEX('CLIENT LIST'!G$2:G$11,SMALL(IF('CLIENT LIST'!$L$2:$L$11="WVHA",ROW('CLIENT LIST'!$L$2:$L$11)-(ROW('CLIENT LIST'!$L$2)-1)),ROWS($1:19))),"")</f>
        <v/>
      </c>
      <c r="D20" s="272" t="str">
        <f t="array" ref="D20">IFERROR(INDEX('CLIENT LIST'!F$2:F$11,SMALL(IF('CLIENT LIST'!$L$2:$L$11="WVHA",ROW('CLIENT LIST'!$L$2:$L$11)-(ROW('CLIENT LIST'!$L$2)-1)),ROWS($1:19))),"")</f>
        <v/>
      </c>
      <c r="E20" s="259" t="str">
        <f t="array" ref="E20">IFERROR(INDEX('CLIENT LIST'!H$2:H$11,SMALL(IF('CLIENT LIST'!$L$2:$L$11="WVHA",ROW('CLIENT LIST'!$L$2:$L$11)-(ROW('CLIENT LIST'!$L$2)-1)),ROWS($1:19))),"")</f>
        <v/>
      </c>
      <c r="F20" s="273" t="str">
        <f t="array" ref="F20">IFERROR(INDEX('CLIENT LIST'!I$2:I$11,SMALL(IF('CLIENT LIST'!$L$2:$L$11="WVHA",ROW('CLIENT LIST'!$L$2:$L$11)-(ROW('CLIENT LIST'!$L$2)-1)),ROWS($1:19))),"")</f>
        <v/>
      </c>
      <c r="G20" s="274" t="str">
        <f t="array" ref="G20">IFERROR(INDEX('CLIENT LIST'!S$2:S$11,SMALL(IF('CLIENT LIST'!$L$2:$L$11="WVHA",ROW('CLIENT LIST'!$L$2:$L$11)-(ROW('CLIENT LIST'!$L$2)-1)),ROWS($1:19))),"")</f>
        <v/>
      </c>
      <c r="H20" s="260" t="str">
        <f t="array" ref="H20">IFERROR(INDEX('CLIENT LIST'!T$2:T$11,SMALL(IF('CLIENT LIST'!$L$2:$L$11="WVHA",ROW('CLIENT LIST'!$L$2:$L$11)-(ROW('CLIENT LIST'!$L$2)-1)),ROWS($1:19))),"")</f>
        <v/>
      </c>
      <c r="I20" s="260" t="str">
        <f t="array" ref="I20">IFERROR(INDEX('CLIENT LIST'!U$2:U$11,SMALL(IF('CLIENT LIST'!$L$2:$L$11="WVHA",ROW('CLIENT LIST'!$L$2:$L$11)-(ROW('CLIENT LIST'!$L$2)-1)),ROWS($1:19))),"")</f>
        <v/>
      </c>
      <c r="J20" s="260" t="str">
        <f t="array" ref="J20">IFERROR(INDEX('CLIENT LIST'!V$2:V$11,SMALL(IF('CLIENT LIST'!$L$2:$L$11="WVHA",ROW('CLIENT LIST'!$L$2:$L$11)-(ROW('CLIENT LIST'!$L$2)-1)),ROWS($1:19))),"")</f>
        <v/>
      </c>
      <c r="K20" s="260" t="str">
        <f t="array" ref="K20">IFERROR(INDEX('CLIENT LIST'!W$2:W$11,SMALL(IF('CLIENT LIST'!$L$2:$L$11="WVHA",ROW('CLIENT LIST'!$L$2:$L$11)-(ROW('CLIENT LIST'!$L$2)-1)),ROWS($1:19))),"")</f>
        <v/>
      </c>
      <c r="L20" s="275" t="str">
        <f t="array" ref="L20">IFERROR(INDEX('CLIENT LIST'!Z$2:Z$11,SMALL(IF('CLIENT LIST'!$L$2:$L$11="WVHA",ROW('CLIENT LIST'!$L$2:$L$11)-(ROW('CLIENT LIST'!$L$2)-1)),ROWS($1:19))),"")</f>
        <v/>
      </c>
      <c r="M20" s="276" t="str">
        <f t="array" ref="M20">IFERROR(INDEX('CLIENT LIST'!AA$2:AA$11,SMALL(IF('CLIENT LIST'!$L$2:$L$11="WVHA",ROW('CLIENT LIST'!$L$2:$L$11)-(ROW('CLIENT LIST'!$L$2)-1)),ROWS($1:19))),"")</f>
        <v/>
      </c>
      <c r="N20" s="280"/>
      <c r="O20" s="238"/>
    </row>
    <row r="21" spans="1:15" x14ac:dyDescent="0.15">
      <c r="A21" s="265">
        <v>20</v>
      </c>
      <c r="B21" s="271" t="str">
        <f t="array" ref="B21">IFERROR(INDEX('CLIENT LIST'!E$2:E$11,SMALL(IF('CLIENT LIST'!$L$2:$L$11="WVHA",ROW('CLIENT LIST'!$L$2:$L$11)-(ROW('CLIENT LIST'!$L$2)-1)),ROWS($1:20))),"")</f>
        <v/>
      </c>
      <c r="C21" s="272" t="str">
        <f t="array" ref="C21">IFERROR(INDEX('CLIENT LIST'!G$2:G$11,SMALL(IF('CLIENT LIST'!$L$2:$L$11="WVHA",ROW('CLIENT LIST'!$L$2:$L$11)-(ROW('CLIENT LIST'!$L$2)-1)),ROWS($1:20))),"")</f>
        <v/>
      </c>
      <c r="D21" s="272" t="str">
        <f t="array" ref="D21">IFERROR(INDEX('CLIENT LIST'!F$2:F$11,SMALL(IF('CLIENT LIST'!$L$2:$L$11="WVHA",ROW('CLIENT LIST'!$L$2:$L$11)-(ROW('CLIENT LIST'!$L$2)-1)),ROWS($1:20))),"")</f>
        <v/>
      </c>
      <c r="E21" s="259" t="str">
        <f t="array" ref="E21">IFERROR(INDEX('CLIENT LIST'!H$2:H$11,SMALL(IF('CLIENT LIST'!$L$2:$L$11="WVHA",ROW('CLIENT LIST'!$L$2:$L$11)-(ROW('CLIENT LIST'!$L$2)-1)),ROWS($1:20))),"")</f>
        <v/>
      </c>
      <c r="F21" s="273" t="str">
        <f t="array" ref="F21">IFERROR(INDEX('CLIENT LIST'!I$2:I$11,SMALL(IF('CLIENT LIST'!$L$2:$L$11="WVHA",ROW('CLIENT LIST'!$L$2:$L$11)-(ROW('CLIENT LIST'!$L$2)-1)),ROWS($1:20))),"")</f>
        <v/>
      </c>
      <c r="G21" s="274" t="str">
        <f t="array" ref="G21">IFERROR(INDEX('CLIENT LIST'!S$2:S$11,SMALL(IF('CLIENT LIST'!$L$2:$L$11="WVHA",ROW('CLIENT LIST'!$L$2:$L$11)-(ROW('CLIENT LIST'!$L$2)-1)),ROWS($1:20))),"")</f>
        <v/>
      </c>
      <c r="H21" s="260" t="str">
        <f t="array" ref="H21">IFERROR(INDEX('CLIENT LIST'!T$2:T$11,SMALL(IF('CLIENT LIST'!$L$2:$L$11="WVHA",ROW('CLIENT LIST'!$L$2:$L$11)-(ROW('CLIENT LIST'!$L$2)-1)),ROWS($1:20))),"")</f>
        <v/>
      </c>
      <c r="I21" s="260" t="str">
        <f t="array" ref="I21">IFERROR(INDEX('CLIENT LIST'!U$2:U$11,SMALL(IF('CLIENT LIST'!$L$2:$L$11="WVHA",ROW('CLIENT LIST'!$L$2:$L$11)-(ROW('CLIENT LIST'!$L$2)-1)),ROWS($1:20))),"")</f>
        <v/>
      </c>
      <c r="J21" s="260" t="str">
        <f t="array" ref="J21">IFERROR(INDEX('CLIENT LIST'!V$2:V$11,SMALL(IF('CLIENT LIST'!$L$2:$L$11="WVHA",ROW('CLIENT LIST'!$L$2:$L$11)-(ROW('CLIENT LIST'!$L$2)-1)),ROWS($1:20))),"")</f>
        <v/>
      </c>
      <c r="K21" s="260" t="str">
        <f t="array" ref="K21">IFERROR(INDEX('CLIENT LIST'!W$2:W$11,SMALL(IF('CLIENT LIST'!$L$2:$L$11="WVHA",ROW('CLIENT LIST'!$L$2:$L$11)-(ROW('CLIENT LIST'!$L$2)-1)),ROWS($1:20))),"")</f>
        <v/>
      </c>
      <c r="L21" s="275" t="str">
        <f t="array" ref="L21">IFERROR(INDEX('CLIENT LIST'!Z$2:Z$11,SMALL(IF('CLIENT LIST'!$L$2:$L$11="WVHA",ROW('CLIENT LIST'!$L$2:$L$11)-(ROW('CLIENT LIST'!$L$2)-1)),ROWS($1:20))),"")</f>
        <v/>
      </c>
      <c r="M21" s="276" t="str">
        <f t="array" ref="M21">IFERROR(INDEX('CLIENT LIST'!AA$2:AA$11,SMALL(IF('CLIENT LIST'!$L$2:$L$11="WVHA",ROW('CLIENT LIST'!$L$2:$L$11)-(ROW('CLIENT LIST'!$L$2)-1)),ROWS($1:20))),"")</f>
        <v/>
      </c>
      <c r="N21" s="239"/>
      <c r="O21" s="239"/>
    </row>
    <row r="22" spans="1:15" x14ac:dyDescent="0.15">
      <c r="A22" s="265">
        <v>21</v>
      </c>
      <c r="B22" s="271" t="str">
        <f t="array" ref="B22">IFERROR(INDEX('CLIENT LIST'!E$2:E$11,SMALL(IF('CLIENT LIST'!$L$2:$L$11="WVHA",ROW('CLIENT LIST'!$L$2:$L$11)-(ROW('CLIENT LIST'!$L$2)-1)),ROWS($1:21))),"")</f>
        <v/>
      </c>
      <c r="C22" s="272" t="str">
        <f t="array" ref="C22">IFERROR(INDEX('CLIENT LIST'!G$2:G$11,SMALL(IF('CLIENT LIST'!$L$2:$L$11="WVHA",ROW('CLIENT LIST'!$L$2:$L$11)-(ROW('CLIENT LIST'!$L$2)-1)),ROWS($1:21))),"")</f>
        <v/>
      </c>
      <c r="D22" s="272" t="str">
        <f t="array" ref="D22">IFERROR(INDEX('CLIENT LIST'!F$2:F$11,SMALL(IF('CLIENT LIST'!$L$2:$L$11="WVHA",ROW('CLIENT LIST'!$L$2:$L$11)-(ROW('CLIENT LIST'!$L$2)-1)),ROWS($1:21))),"")</f>
        <v/>
      </c>
      <c r="E22" s="259" t="str">
        <f t="array" ref="E22">IFERROR(INDEX('CLIENT LIST'!H$2:H$11,SMALL(IF('CLIENT LIST'!$L$2:$L$11="WVHA",ROW('CLIENT LIST'!$L$2:$L$11)-(ROW('CLIENT LIST'!$L$2)-1)),ROWS($1:21))),"")</f>
        <v/>
      </c>
      <c r="F22" s="273" t="str">
        <f t="array" ref="F22">IFERROR(INDEX('CLIENT LIST'!I$2:I$11,SMALL(IF('CLIENT LIST'!$L$2:$L$11="WVHA",ROW('CLIENT LIST'!$L$2:$L$11)-(ROW('CLIENT LIST'!$L$2)-1)),ROWS($1:21))),"")</f>
        <v/>
      </c>
      <c r="G22" s="274" t="str">
        <f t="array" ref="G22">IFERROR(INDEX('CLIENT LIST'!S$2:S$11,SMALL(IF('CLIENT LIST'!$L$2:$L$11="WVHA",ROW('CLIENT LIST'!$L$2:$L$11)-(ROW('CLIENT LIST'!$L$2)-1)),ROWS($1:21))),"")</f>
        <v/>
      </c>
      <c r="H22" s="260" t="str">
        <f t="array" ref="H22">IFERROR(INDEX('CLIENT LIST'!T$2:T$11,SMALL(IF('CLIENT LIST'!$L$2:$L$11="WVHA",ROW('CLIENT LIST'!$L$2:$L$11)-(ROW('CLIENT LIST'!$L$2)-1)),ROWS($1:21))),"")</f>
        <v/>
      </c>
      <c r="I22" s="260" t="str">
        <f t="array" ref="I22">IFERROR(INDEX('CLIENT LIST'!U$2:U$11,SMALL(IF('CLIENT LIST'!$L$2:$L$11="WVHA",ROW('CLIENT LIST'!$L$2:$L$11)-(ROW('CLIENT LIST'!$L$2)-1)),ROWS($1:21))),"")</f>
        <v/>
      </c>
      <c r="J22" s="260" t="str">
        <f t="array" ref="J22">IFERROR(INDEX('CLIENT LIST'!V$2:V$11,SMALL(IF('CLIENT LIST'!$L$2:$L$11="WVHA",ROW('CLIENT LIST'!$L$2:$L$11)-(ROW('CLIENT LIST'!$L$2)-1)),ROWS($1:21))),"")</f>
        <v/>
      </c>
      <c r="K22" s="260" t="str">
        <f t="array" ref="K22">IFERROR(INDEX('CLIENT LIST'!W$2:W$11,SMALL(IF('CLIENT LIST'!$L$2:$L$11="WVHA",ROW('CLIENT LIST'!$L$2:$L$11)-(ROW('CLIENT LIST'!$L$2)-1)),ROWS($1:21))),"")</f>
        <v/>
      </c>
      <c r="L22" s="275" t="str">
        <f t="array" ref="L22">IFERROR(INDEX('CLIENT LIST'!Z$2:Z$11,SMALL(IF('CLIENT LIST'!$L$2:$L$11="WVHA",ROW('CLIENT LIST'!$L$2:$L$11)-(ROW('CLIENT LIST'!$L$2)-1)),ROWS($1:21))),"")</f>
        <v/>
      </c>
      <c r="M22" s="276" t="str">
        <f t="array" ref="M22">IFERROR(INDEX('CLIENT LIST'!AA$2:AA$11,SMALL(IF('CLIENT LIST'!$L$2:$L$11="WVHA",ROW('CLIENT LIST'!$L$2:$L$11)-(ROW('CLIENT LIST'!$L$2)-1)),ROWS($1:21))),"")</f>
        <v/>
      </c>
      <c r="N22" s="239"/>
      <c r="O22" s="239"/>
    </row>
    <row r="23" spans="1:15" x14ac:dyDescent="0.15">
      <c r="A23" s="265">
        <v>22</v>
      </c>
      <c r="B23" s="271" t="str">
        <f t="array" ref="B23">IFERROR(INDEX('CLIENT LIST'!E$2:E$11,SMALL(IF('CLIENT LIST'!$L$2:$L$11="WVHA",ROW('CLIENT LIST'!$L$2:$L$11)-(ROW('CLIENT LIST'!$L$2)-1)),ROWS($1:22))),"")</f>
        <v/>
      </c>
      <c r="C23" s="272" t="str">
        <f t="array" ref="C23">IFERROR(INDEX('CLIENT LIST'!G$2:G$11,SMALL(IF('CLIENT LIST'!$L$2:$L$11="WVHA",ROW('CLIENT LIST'!$L$2:$L$11)-(ROW('CLIENT LIST'!$L$2)-1)),ROWS($1:22))),"")</f>
        <v/>
      </c>
      <c r="D23" s="272" t="str">
        <f t="array" ref="D23">IFERROR(INDEX('CLIENT LIST'!F$2:F$11,SMALL(IF('CLIENT LIST'!$L$2:$L$11="WVHA",ROW('CLIENT LIST'!$L$2:$L$11)-(ROW('CLIENT LIST'!$L$2)-1)),ROWS($1:22))),"")</f>
        <v/>
      </c>
      <c r="E23" s="259" t="str">
        <f t="array" ref="E23">IFERROR(INDEX('CLIENT LIST'!H$2:H$11,SMALL(IF('CLIENT LIST'!$L$2:$L$11="WVHA",ROW('CLIENT LIST'!$L$2:$L$11)-(ROW('CLIENT LIST'!$L$2)-1)),ROWS($1:22))),"")</f>
        <v/>
      </c>
      <c r="F23" s="273" t="str">
        <f t="array" ref="F23">IFERROR(INDEX('CLIENT LIST'!I$2:I$11,SMALL(IF('CLIENT LIST'!$L$2:$L$11="WVHA",ROW('CLIENT LIST'!$L$2:$L$11)-(ROW('CLIENT LIST'!$L$2)-1)),ROWS($1:22))),"")</f>
        <v/>
      </c>
      <c r="G23" s="274" t="str">
        <f t="array" ref="G23">IFERROR(INDEX('CLIENT LIST'!S$2:S$11,SMALL(IF('CLIENT LIST'!$L$2:$L$11="WVHA",ROW('CLIENT LIST'!$L$2:$L$11)-(ROW('CLIENT LIST'!$L$2)-1)),ROWS($1:22))),"")</f>
        <v/>
      </c>
      <c r="H23" s="260" t="str">
        <f t="array" ref="H23">IFERROR(INDEX('CLIENT LIST'!T$2:T$11,SMALL(IF('CLIENT LIST'!$L$2:$L$11="WVHA",ROW('CLIENT LIST'!$L$2:$L$11)-(ROW('CLIENT LIST'!$L$2)-1)),ROWS($1:22))),"")</f>
        <v/>
      </c>
      <c r="I23" s="260" t="str">
        <f t="array" ref="I23">IFERROR(INDEX('CLIENT LIST'!U$2:U$11,SMALL(IF('CLIENT LIST'!$L$2:$L$11="WVHA",ROW('CLIENT LIST'!$L$2:$L$11)-(ROW('CLIENT LIST'!$L$2)-1)),ROWS($1:22))),"")</f>
        <v/>
      </c>
      <c r="J23" s="260" t="str">
        <f t="array" ref="J23">IFERROR(INDEX('CLIENT LIST'!V$2:V$11,SMALL(IF('CLIENT LIST'!$L$2:$L$11="WVHA",ROW('CLIENT LIST'!$L$2:$L$11)-(ROW('CLIENT LIST'!$L$2)-1)),ROWS($1:22))),"")</f>
        <v/>
      </c>
      <c r="K23" s="260" t="str">
        <f t="array" ref="K23">IFERROR(INDEX('CLIENT LIST'!W$2:W$11,SMALL(IF('CLIENT LIST'!$L$2:$L$11="WVHA",ROW('CLIENT LIST'!$L$2:$L$11)-(ROW('CLIENT LIST'!$L$2)-1)),ROWS($1:22))),"")</f>
        <v/>
      </c>
      <c r="L23" s="275" t="str">
        <f t="array" ref="L23">IFERROR(INDEX('CLIENT LIST'!Z$2:Z$11,SMALL(IF('CLIENT LIST'!$L$2:$L$11="WVHA",ROW('CLIENT LIST'!$L$2:$L$11)-(ROW('CLIENT LIST'!$L$2)-1)),ROWS($1:22))),"")</f>
        <v/>
      </c>
      <c r="M23" s="276" t="str">
        <f t="array" ref="M23">IFERROR(INDEX('CLIENT LIST'!AA$2:AA$11,SMALL(IF('CLIENT LIST'!$L$2:$L$11="WVHA",ROW('CLIENT LIST'!$L$2:$L$11)-(ROW('CLIENT LIST'!$L$2)-1)),ROWS($1:22))),"")</f>
        <v/>
      </c>
      <c r="N23" s="239"/>
      <c r="O23" s="239"/>
    </row>
    <row r="24" spans="1:15" x14ac:dyDescent="0.15">
      <c r="A24" s="265">
        <v>23</v>
      </c>
      <c r="B24" s="271" t="str">
        <f t="array" ref="B24">IFERROR(INDEX('CLIENT LIST'!E$2:E$11,SMALL(IF('CLIENT LIST'!$L$2:$L$11="WVHA",ROW('CLIENT LIST'!$L$2:$L$11)-(ROW('CLIENT LIST'!$L$2)-1)),ROWS($1:23))),"")</f>
        <v/>
      </c>
      <c r="C24" s="272" t="str">
        <f t="array" ref="C24">IFERROR(INDEX('CLIENT LIST'!G$2:G$11,SMALL(IF('CLIENT LIST'!$L$2:$L$11="WVHA",ROW('CLIENT LIST'!$L$2:$L$11)-(ROW('CLIENT LIST'!$L$2)-1)),ROWS($1:23))),"")</f>
        <v/>
      </c>
      <c r="D24" s="272" t="str">
        <f t="array" ref="D24">IFERROR(INDEX('CLIENT LIST'!F$2:F$11,SMALL(IF('CLIENT LIST'!$L$2:$L$11="WVHA",ROW('CLIENT LIST'!$L$2:$L$11)-(ROW('CLIENT LIST'!$L$2)-1)),ROWS($1:23))),"")</f>
        <v/>
      </c>
      <c r="E24" s="259" t="str">
        <f t="array" ref="E24">IFERROR(INDEX('CLIENT LIST'!H$2:H$11,SMALL(IF('CLIENT LIST'!$L$2:$L$11="WVHA",ROW('CLIENT LIST'!$L$2:$L$11)-(ROW('CLIENT LIST'!$L$2)-1)),ROWS($1:23))),"")</f>
        <v/>
      </c>
      <c r="F24" s="273" t="str">
        <f t="array" ref="F24">IFERROR(INDEX('CLIENT LIST'!I$2:I$11,SMALL(IF('CLIENT LIST'!$L$2:$L$11="WVHA",ROW('CLIENT LIST'!$L$2:$L$11)-(ROW('CLIENT LIST'!$L$2)-1)),ROWS($1:23))),"")</f>
        <v/>
      </c>
      <c r="G24" s="274" t="str">
        <f t="array" ref="G24">IFERROR(INDEX('CLIENT LIST'!S$2:S$11,SMALL(IF('CLIENT LIST'!$L$2:$L$11="WVHA",ROW('CLIENT LIST'!$L$2:$L$11)-(ROW('CLIENT LIST'!$L$2)-1)),ROWS($1:23))),"")</f>
        <v/>
      </c>
      <c r="H24" s="260" t="str">
        <f t="array" ref="H24">IFERROR(INDEX('CLIENT LIST'!T$2:T$11,SMALL(IF('CLIENT LIST'!$L$2:$L$11="WVHA",ROW('CLIENT LIST'!$L$2:$L$11)-(ROW('CLIENT LIST'!$L$2)-1)),ROWS($1:23))),"")</f>
        <v/>
      </c>
      <c r="I24" s="260" t="str">
        <f t="array" ref="I24">IFERROR(INDEX('CLIENT LIST'!U$2:U$11,SMALL(IF('CLIENT LIST'!$L$2:$L$11="WVHA",ROW('CLIENT LIST'!$L$2:$L$11)-(ROW('CLIENT LIST'!$L$2)-1)),ROWS($1:23))),"")</f>
        <v/>
      </c>
      <c r="J24" s="260" t="str">
        <f t="array" ref="J24">IFERROR(INDEX('CLIENT LIST'!V$2:V$11,SMALL(IF('CLIENT LIST'!$L$2:$L$11="WVHA",ROW('CLIENT LIST'!$L$2:$L$11)-(ROW('CLIENT LIST'!$L$2)-1)),ROWS($1:23))),"")</f>
        <v/>
      </c>
      <c r="K24" s="260" t="str">
        <f t="array" ref="K24">IFERROR(INDEX('CLIENT LIST'!W$2:W$11,SMALL(IF('CLIENT LIST'!$L$2:$L$11="WVHA",ROW('CLIENT LIST'!$L$2:$L$11)-(ROW('CLIENT LIST'!$L$2)-1)),ROWS($1:23))),"")</f>
        <v/>
      </c>
      <c r="L24" s="275" t="str">
        <f t="array" ref="L24">IFERROR(INDEX('CLIENT LIST'!Z$2:Z$11,SMALL(IF('CLIENT LIST'!$L$2:$L$11="WVHA",ROW('CLIENT LIST'!$L$2:$L$11)-(ROW('CLIENT LIST'!$L$2)-1)),ROWS($1:23))),"")</f>
        <v/>
      </c>
      <c r="M24" s="276" t="str">
        <f t="array" ref="M24">IFERROR(INDEX('CLIENT LIST'!AA$2:AA$11,SMALL(IF('CLIENT LIST'!$L$2:$L$11="WVHA",ROW('CLIENT LIST'!$L$2:$L$11)-(ROW('CLIENT LIST'!$L$2)-1)),ROWS($1:23))),"")</f>
        <v/>
      </c>
      <c r="N24" s="239"/>
      <c r="O24" s="239"/>
    </row>
    <row r="25" spans="1:15" x14ac:dyDescent="0.15">
      <c r="A25" s="265">
        <v>24</v>
      </c>
      <c r="B25" s="271" t="str">
        <f t="array" ref="B25">IFERROR(INDEX('CLIENT LIST'!E$2:E$11,SMALL(IF('CLIENT LIST'!$L$2:$L$11="WVHA",ROW('CLIENT LIST'!$L$2:$L$11)-(ROW('CLIENT LIST'!$L$2)-1)),ROWS($1:24))),"")</f>
        <v/>
      </c>
      <c r="C25" s="272" t="str">
        <f t="array" ref="C25">IFERROR(INDEX('CLIENT LIST'!G$2:G$11,SMALL(IF('CLIENT LIST'!$L$2:$L$11="WVHA",ROW('CLIENT LIST'!$L$2:$L$11)-(ROW('CLIENT LIST'!$L$2)-1)),ROWS($1:24))),"")</f>
        <v/>
      </c>
      <c r="D25" s="272" t="str">
        <f t="array" ref="D25">IFERROR(INDEX('CLIENT LIST'!F$2:F$11,SMALL(IF('CLIENT LIST'!$L$2:$L$11="WVHA",ROW('CLIENT LIST'!$L$2:$L$11)-(ROW('CLIENT LIST'!$L$2)-1)),ROWS($1:24))),"")</f>
        <v/>
      </c>
      <c r="E25" s="259" t="str">
        <f t="array" ref="E25">IFERROR(INDEX('CLIENT LIST'!H$2:H$11,SMALL(IF('CLIENT LIST'!$L$2:$L$11="WVHA",ROW('CLIENT LIST'!$L$2:$L$11)-(ROW('CLIENT LIST'!$L$2)-1)),ROWS($1:24))),"")</f>
        <v/>
      </c>
      <c r="F25" s="273" t="str">
        <f t="array" ref="F25">IFERROR(INDEX('CLIENT LIST'!I$2:I$11,SMALL(IF('CLIENT LIST'!$L$2:$L$11="WVHA",ROW('CLIENT LIST'!$L$2:$L$11)-(ROW('CLIENT LIST'!$L$2)-1)),ROWS($1:24))),"")</f>
        <v/>
      </c>
      <c r="G25" s="274" t="str">
        <f t="array" ref="G25">IFERROR(INDEX('CLIENT LIST'!S$2:S$11,SMALL(IF('CLIENT LIST'!$L$2:$L$11="WVHA",ROW('CLIENT LIST'!$L$2:$L$11)-(ROW('CLIENT LIST'!$L$2)-1)),ROWS($1:24))),"")</f>
        <v/>
      </c>
      <c r="H25" s="260" t="str">
        <f t="array" ref="H25">IFERROR(INDEX('CLIENT LIST'!T$2:T$11,SMALL(IF('CLIENT LIST'!$L$2:$L$11="WVHA",ROW('CLIENT LIST'!$L$2:$L$11)-(ROW('CLIENT LIST'!$L$2)-1)),ROWS($1:24))),"")</f>
        <v/>
      </c>
      <c r="I25" s="260" t="str">
        <f t="array" ref="I25">IFERROR(INDEX('CLIENT LIST'!U$2:U$11,SMALL(IF('CLIENT LIST'!$L$2:$L$11="WVHA",ROW('CLIENT LIST'!$L$2:$L$11)-(ROW('CLIENT LIST'!$L$2)-1)),ROWS($1:24))),"")</f>
        <v/>
      </c>
      <c r="J25" s="260" t="str">
        <f t="array" ref="J25">IFERROR(INDEX('CLIENT LIST'!V$2:V$11,SMALL(IF('CLIENT LIST'!$L$2:$L$11="WVHA",ROW('CLIENT LIST'!$L$2:$L$11)-(ROW('CLIENT LIST'!$L$2)-1)),ROWS($1:24))),"")</f>
        <v/>
      </c>
      <c r="K25" s="260" t="str">
        <f t="array" ref="K25">IFERROR(INDEX('CLIENT LIST'!W$2:W$11,SMALL(IF('CLIENT LIST'!$L$2:$L$11="WVHA",ROW('CLIENT LIST'!$L$2:$L$11)-(ROW('CLIENT LIST'!$L$2)-1)),ROWS($1:24))),"")</f>
        <v/>
      </c>
      <c r="L25" s="275" t="str">
        <f t="array" ref="L25">IFERROR(INDEX('CLIENT LIST'!Z$2:Z$11,SMALL(IF('CLIENT LIST'!$L$2:$L$11="WVHA",ROW('CLIENT LIST'!$L$2:$L$11)-(ROW('CLIENT LIST'!$L$2)-1)),ROWS($1:24))),"")</f>
        <v/>
      </c>
      <c r="M25" s="276" t="str">
        <f t="array" ref="M25">IFERROR(INDEX('CLIENT LIST'!AA$2:AA$11,SMALL(IF('CLIENT LIST'!$L$2:$L$11="WVHA",ROW('CLIENT LIST'!$L$2:$L$11)-(ROW('CLIENT LIST'!$L$2)-1)),ROWS($1:24))),"")</f>
        <v/>
      </c>
      <c r="N25" s="239"/>
      <c r="O25" s="239"/>
    </row>
    <row r="26" spans="1:15" x14ac:dyDescent="0.15">
      <c r="A26" s="265">
        <v>25</v>
      </c>
      <c r="B26" s="271" t="str">
        <f t="array" ref="B26">IFERROR(INDEX('CLIENT LIST'!E$2:E$11,SMALL(IF('CLIENT LIST'!$L$2:$L$11="WVHA",ROW('CLIENT LIST'!$L$2:$L$11)-(ROW('CLIENT LIST'!$L$2)-1)),ROWS($1:25))),"")</f>
        <v/>
      </c>
      <c r="C26" s="272" t="str">
        <f t="array" ref="C26">IFERROR(INDEX('CLIENT LIST'!G$2:G$11,SMALL(IF('CLIENT LIST'!$L$2:$L$11="WVHA",ROW('CLIENT LIST'!$L$2:$L$11)-(ROW('CLIENT LIST'!$L$2)-1)),ROWS($1:25))),"")</f>
        <v/>
      </c>
      <c r="D26" s="272" t="str">
        <f t="array" ref="D26">IFERROR(INDEX('CLIENT LIST'!F$2:F$11,SMALL(IF('CLIENT LIST'!$L$2:$L$11="WVHA",ROW('CLIENT LIST'!$L$2:$L$11)-(ROW('CLIENT LIST'!$L$2)-1)),ROWS($1:25))),"")</f>
        <v/>
      </c>
      <c r="E26" s="259" t="str">
        <f t="array" ref="E26">IFERROR(INDEX('CLIENT LIST'!H$2:H$11,SMALL(IF('CLIENT LIST'!$L$2:$L$11="WVHA",ROW('CLIENT LIST'!$L$2:$L$11)-(ROW('CLIENT LIST'!$L$2)-1)),ROWS($1:25))),"")</f>
        <v/>
      </c>
      <c r="F26" s="273" t="str">
        <f t="array" ref="F26">IFERROR(INDEX('CLIENT LIST'!I$2:I$11,SMALL(IF('CLIENT LIST'!$L$2:$L$11="WVHA",ROW('CLIENT LIST'!$L$2:$L$11)-(ROW('CLIENT LIST'!$L$2)-1)),ROWS($1:25))),"")</f>
        <v/>
      </c>
      <c r="G26" s="274" t="str">
        <f t="array" ref="G26">IFERROR(INDEX('CLIENT LIST'!S$2:S$11,SMALL(IF('CLIENT LIST'!$L$2:$L$11="WVHA",ROW('CLIENT LIST'!$L$2:$L$11)-(ROW('CLIENT LIST'!$L$2)-1)),ROWS($1:25))),"")</f>
        <v/>
      </c>
      <c r="H26" s="260" t="str">
        <f t="array" ref="H26">IFERROR(INDEX('CLIENT LIST'!T$2:T$11,SMALL(IF('CLIENT LIST'!$L$2:$L$11="WVHA",ROW('CLIENT LIST'!$L$2:$L$11)-(ROW('CLIENT LIST'!$L$2)-1)),ROWS($1:25))),"")</f>
        <v/>
      </c>
      <c r="I26" s="260" t="str">
        <f t="array" ref="I26">IFERROR(INDEX('CLIENT LIST'!U$2:U$11,SMALL(IF('CLIENT LIST'!$L$2:$L$11="WVHA",ROW('CLIENT LIST'!$L$2:$L$11)-(ROW('CLIENT LIST'!$L$2)-1)),ROWS($1:25))),"")</f>
        <v/>
      </c>
      <c r="J26" s="260" t="str">
        <f t="array" ref="J26">IFERROR(INDEX('CLIENT LIST'!V$2:V$11,SMALL(IF('CLIENT LIST'!$L$2:$L$11="WVHA",ROW('CLIENT LIST'!$L$2:$L$11)-(ROW('CLIENT LIST'!$L$2)-1)),ROWS($1:25))),"")</f>
        <v/>
      </c>
      <c r="K26" s="260" t="str">
        <f t="array" ref="K26">IFERROR(INDEX('CLIENT LIST'!W$2:W$11,SMALL(IF('CLIENT LIST'!$L$2:$L$11="WVHA",ROW('CLIENT LIST'!$L$2:$L$11)-(ROW('CLIENT LIST'!$L$2)-1)),ROWS($1:25))),"")</f>
        <v/>
      </c>
      <c r="L26" s="275" t="str">
        <f t="array" ref="L26">IFERROR(INDEX('CLIENT LIST'!Z$2:Z$11,SMALL(IF('CLIENT LIST'!$L$2:$L$11="WVHA",ROW('CLIENT LIST'!$L$2:$L$11)-(ROW('CLIENT LIST'!$L$2)-1)),ROWS($1:25))),"")</f>
        <v/>
      </c>
      <c r="M26" s="276" t="str">
        <f t="array" ref="M26">IFERROR(INDEX('CLIENT LIST'!AA$2:AA$11,SMALL(IF('CLIENT LIST'!$L$2:$L$11="WVHA",ROW('CLIENT LIST'!$L$2:$L$11)-(ROW('CLIENT LIST'!$L$2)-1)),ROWS($1:25))),"")</f>
        <v/>
      </c>
      <c r="N26" s="239"/>
      <c r="O26" s="239"/>
    </row>
    <row r="27" spans="1:15" x14ac:dyDescent="0.15">
      <c r="A27" s="265">
        <v>26</v>
      </c>
      <c r="B27" s="271" t="str">
        <f t="array" ref="B27">IFERROR(INDEX('CLIENT LIST'!E$2:E$11,SMALL(IF('CLIENT LIST'!$L$2:$L$11="WVHA",ROW('CLIENT LIST'!$L$2:$L$11)-(ROW('CLIENT LIST'!$L$2)-1)),ROWS($1:26))),"")</f>
        <v/>
      </c>
      <c r="C27" s="272" t="str">
        <f t="array" ref="C27">IFERROR(INDEX('CLIENT LIST'!G$2:G$11,SMALL(IF('CLIENT LIST'!$L$2:$L$11="WVHA",ROW('CLIENT LIST'!$L$2:$L$11)-(ROW('CLIENT LIST'!$L$2)-1)),ROWS($1:26))),"")</f>
        <v/>
      </c>
      <c r="D27" s="272" t="str">
        <f t="array" ref="D27">IFERROR(INDEX('CLIENT LIST'!F$2:F$11,SMALL(IF('CLIENT LIST'!$L$2:$L$11="WVHA",ROW('CLIENT LIST'!$L$2:$L$11)-(ROW('CLIENT LIST'!$L$2)-1)),ROWS($1:26))),"")</f>
        <v/>
      </c>
      <c r="E27" s="259" t="str">
        <f t="array" ref="E27">IFERROR(INDEX('CLIENT LIST'!H$2:H$11,SMALL(IF('CLIENT LIST'!$L$2:$L$11="WVHA",ROW('CLIENT LIST'!$L$2:$L$11)-(ROW('CLIENT LIST'!$L$2)-1)),ROWS($1:26))),"")</f>
        <v/>
      </c>
      <c r="F27" s="273" t="str">
        <f t="array" ref="F27">IFERROR(INDEX('CLIENT LIST'!I$2:I$11,SMALL(IF('CLIENT LIST'!$L$2:$L$11="WVHA",ROW('CLIENT LIST'!$L$2:$L$11)-(ROW('CLIENT LIST'!$L$2)-1)),ROWS($1:26))),"")</f>
        <v/>
      </c>
      <c r="G27" s="274" t="str">
        <f t="array" ref="G27">IFERROR(INDEX('CLIENT LIST'!S$2:S$11,SMALL(IF('CLIENT LIST'!$L$2:$L$11="WVHA",ROW('CLIENT LIST'!$L$2:$L$11)-(ROW('CLIENT LIST'!$L$2)-1)),ROWS($1:26))),"")</f>
        <v/>
      </c>
      <c r="H27" s="260" t="str">
        <f t="array" ref="H27">IFERROR(INDEX('CLIENT LIST'!T$2:T$11,SMALL(IF('CLIENT LIST'!$L$2:$L$11="WVHA",ROW('CLIENT LIST'!$L$2:$L$11)-(ROW('CLIENT LIST'!$L$2)-1)),ROWS($1:26))),"")</f>
        <v/>
      </c>
      <c r="I27" s="260" t="str">
        <f t="array" ref="I27">IFERROR(INDEX('CLIENT LIST'!U$2:U$11,SMALL(IF('CLIENT LIST'!$L$2:$L$11="WVHA",ROW('CLIENT LIST'!$L$2:$L$11)-(ROW('CLIENT LIST'!$L$2)-1)),ROWS($1:26))),"")</f>
        <v/>
      </c>
      <c r="J27" s="260" t="str">
        <f t="array" ref="J27">IFERROR(INDEX('CLIENT LIST'!V$2:V$11,SMALL(IF('CLIENT LIST'!$L$2:$L$11="WVHA",ROW('CLIENT LIST'!$L$2:$L$11)-(ROW('CLIENT LIST'!$L$2)-1)),ROWS($1:26))),"")</f>
        <v/>
      </c>
      <c r="K27" s="260" t="str">
        <f t="array" ref="K27">IFERROR(INDEX('CLIENT LIST'!W$2:W$11,SMALL(IF('CLIENT LIST'!$L$2:$L$11="WVHA",ROW('CLIENT LIST'!$L$2:$L$11)-(ROW('CLIENT LIST'!$L$2)-1)),ROWS($1:26))),"")</f>
        <v/>
      </c>
      <c r="L27" s="275" t="str">
        <f t="array" ref="L27">IFERROR(INDEX('CLIENT LIST'!Z$2:Z$11,SMALL(IF('CLIENT LIST'!$L$2:$L$11="WVHA",ROW('CLIENT LIST'!$L$2:$L$11)-(ROW('CLIENT LIST'!$L$2)-1)),ROWS($1:26))),"")</f>
        <v/>
      </c>
      <c r="M27" s="276" t="str">
        <f t="array" ref="M27">IFERROR(INDEX('CLIENT LIST'!AA$2:AA$11,SMALL(IF('CLIENT LIST'!$L$2:$L$11="WVHA",ROW('CLIENT LIST'!$L$2:$L$11)-(ROW('CLIENT LIST'!$L$2)-1)),ROWS($1:26))),"")</f>
        <v/>
      </c>
      <c r="N27" s="239"/>
      <c r="O27" s="239"/>
    </row>
    <row r="28" spans="1:15" x14ac:dyDescent="0.15">
      <c r="A28" s="265">
        <v>27</v>
      </c>
      <c r="B28" s="271" t="str">
        <f t="array" ref="B28">IFERROR(INDEX('CLIENT LIST'!E$2:E$11,SMALL(IF('CLIENT LIST'!$L$2:$L$11="WVHA",ROW('CLIENT LIST'!$L$2:$L$11)-(ROW('CLIENT LIST'!$L$2)-1)),ROWS($1:27))),"")</f>
        <v/>
      </c>
      <c r="C28" s="272" t="str">
        <f t="array" ref="C28">IFERROR(INDEX('CLIENT LIST'!G$2:G$11,SMALL(IF('CLIENT LIST'!$L$2:$L$11="WVHA",ROW('CLIENT LIST'!$L$2:$L$11)-(ROW('CLIENT LIST'!$L$2)-1)),ROWS($1:27))),"")</f>
        <v/>
      </c>
      <c r="D28" s="272" t="str">
        <f t="array" ref="D28">IFERROR(INDEX('CLIENT LIST'!F$2:F$11,SMALL(IF('CLIENT LIST'!$L$2:$L$11="WVHA",ROW('CLIENT LIST'!$L$2:$L$11)-(ROW('CLIENT LIST'!$L$2)-1)),ROWS($1:27))),"")</f>
        <v/>
      </c>
      <c r="E28" s="259" t="str">
        <f t="array" ref="E28">IFERROR(INDEX('CLIENT LIST'!H$2:H$11,SMALL(IF('CLIENT LIST'!$L$2:$L$11="WVHA",ROW('CLIENT LIST'!$L$2:$L$11)-(ROW('CLIENT LIST'!$L$2)-1)),ROWS($1:27))),"")</f>
        <v/>
      </c>
      <c r="F28" s="273" t="str">
        <f t="array" ref="F28">IFERROR(INDEX('CLIENT LIST'!I$2:I$11,SMALL(IF('CLIENT LIST'!$L$2:$L$11="WVHA",ROW('CLIENT LIST'!$L$2:$L$11)-(ROW('CLIENT LIST'!$L$2)-1)),ROWS($1:27))),"")</f>
        <v/>
      </c>
      <c r="G28" s="274" t="str">
        <f t="array" ref="G28">IFERROR(INDEX('CLIENT LIST'!S$2:S$11,SMALL(IF('CLIENT LIST'!$L$2:$L$11="WVHA",ROW('CLIENT LIST'!$L$2:$L$11)-(ROW('CLIENT LIST'!$L$2)-1)),ROWS($1:27))),"")</f>
        <v/>
      </c>
      <c r="H28" s="260" t="str">
        <f t="array" ref="H28">IFERROR(INDEX('CLIENT LIST'!T$2:T$11,SMALL(IF('CLIENT LIST'!$L$2:$L$11="WVHA",ROW('CLIENT LIST'!$L$2:$L$11)-(ROW('CLIENT LIST'!$L$2)-1)),ROWS($1:27))),"")</f>
        <v/>
      </c>
      <c r="I28" s="260" t="str">
        <f t="array" ref="I28">IFERROR(INDEX('CLIENT LIST'!U$2:U$11,SMALL(IF('CLIENT LIST'!$L$2:$L$11="WVHA",ROW('CLIENT LIST'!$L$2:$L$11)-(ROW('CLIENT LIST'!$L$2)-1)),ROWS($1:27))),"")</f>
        <v/>
      </c>
      <c r="J28" s="260" t="str">
        <f t="array" ref="J28">IFERROR(INDEX('CLIENT LIST'!V$2:V$11,SMALL(IF('CLIENT LIST'!$L$2:$L$11="WVHA",ROW('CLIENT LIST'!$L$2:$L$11)-(ROW('CLIENT LIST'!$L$2)-1)),ROWS($1:27))),"")</f>
        <v/>
      </c>
      <c r="K28" s="260" t="str">
        <f t="array" ref="K28">IFERROR(INDEX('CLIENT LIST'!W$2:W$11,SMALL(IF('CLIENT LIST'!$L$2:$L$11="WVHA",ROW('CLIENT LIST'!$L$2:$L$11)-(ROW('CLIENT LIST'!$L$2)-1)),ROWS($1:27))),"")</f>
        <v/>
      </c>
      <c r="L28" s="275" t="str">
        <f t="array" ref="L28">IFERROR(INDEX('CLIENT LIST'!Z$2:Z$11,SMALL(IF('CLIENT LIST'!$L$2:$L$11="WVHA",ROW('CLIENT LIST'!$L$2:$L$11)-(ROW('CLIENT LIST'!$L$2)-1)),ROWS($1:27))),"")</f>
        <v/>
      </c>
      <c r="M28" s="276" t="str">
        <f t="array" ref="M28">IFERROR(INDEX('CLIENT LIST'!AA$2:AA$11,SMALL(IF('CLIENT LIST'!$L$2:$L$11="WVHA",ROW('CLIENT LIST'!$L$2:$L$11)-(ROW('CLIENT LIST'!$L$2)-1)),ROWS($1:27))),"")</f>
        <v/>
      </c>
      <c r="N28" s="239"/>
      <c r="O28" s="239"/>
    </row>
    <row r="29" spans="1:15" x14ac:dyDescent="0.15">
      <c r="A29" s="265">
        <v>28</v>
      </c>
      <c r="B29" s="271" t="str">
        <f t="array" ref="B29">IFERROR(INDEX('CLIENT LIST'!E$2:E$11,SMALL(IF('CLIENT LIST'!$L$2:$L$11="WVHA",ROW('CLIENT LIST'!$L$2:$L$11)-(ROW('CLIENT LIST'!$L$2)-1)),ROWS($1:28))),"")</f>
        <v/>
      </c>
      <c r="C29" s="272" t="str">
        <f t="array" ref="C29">IFERROR(INDEX('CLIENT LIST'!G$2:G$11,SMALL(IF('CLIENT LIST'!$L$2:$L$11="WVHA",ROW('CLIENT LIST'!$L$2:$L$11)-(ROW('CLIENT LIST'!$L$2)-1)),ROWS($1:28))),"")</f>
        <v/>
      </c>
      <c r="D29" s="272" t="str">
        <f t="array" ref="D29">IFERROR(INDEX('CLIENT LIST'!F$2:F$11,SMALL(IF('CLIENT LIST'!$L$2:$L$11="WVHA",ROW('CLIENT LIST'!$L$2:$L$11)-(ROW('CLIENT LIST'!$L$2)-1)),ROWS($1:28))),"")</f>
        <v/>
      </c>
      <c r="E29" s="259" t="str">
        <f t="array" ref="E29">IFERROR(INDEX('CLIENT LIST'!H$2:H$11,SMALL(IF('CLIENT LIST'!$L$2:$L$11="WVHA",ROW('CLIENT LIST'!$L$2:$L$11)-(ROW('CLIENT LIST'!$L$2)-1)),ROWS($1:28))),"")</f>
        <v/>
      </c>
      <c r="F29" s="273" t="str">
        <f t="array" ref="F29">IFERROR(INDEX('CLIENT LIST'!I$2:I$11,SMALL(IF('CLIENT LIST'!$L$2:$L$11="WVHA",ROW('CLIENT LIST'!$L$2:$L$11)-(ROW('CLIENT LIST'!$L$2)-1)),ROWS($1:28))),"")</f>
        <v/>
      </c>
      <c r="G29" s="274" t="str">
        <f t="array" ref="G29">IFERROR(INDEX('CLIENT LIST'!S$2:S$11,SMALL(IF('CLIENT LIST'!$L$2:$L$11="WVHA",ROW('CLIENT LIST'!$L$2:$L$11)-(ROW('CLIENT LIST'!$L$2)-1)),ROWS($1:28))),"")</f>
        <v/>
      </c>
      <c r="H29" s="260" t="str">
        <f t="array" ref="H29">IFERROR(INDEX('CLIENT LIST'!T$2:T$11,SMALL(IF('CLIENT LIST'!$L$2:$L$11="WVHA",ROW('CLIENT LIST'!$L$2:$L$11)-(ROW('CLIENT LIST'!$L$2)-1)),ROWS($1:28))),"")</f>
        <v/>
      </c>
      <c r="I29" s="260" t="str">
        <f t="array" ref="I29">IFERROR(INDEX('CLIENT LIST'!U$2:U$11,SMALL(IF('CLIENT LIST'!$L$2:$L$11="WVHA",ROW('CLIENT LIST'!$L$2:$L$11)-(ROW('CLIENT LIST'!$L$2)-1)),ROWS($1:28))),"")</f>
        <v/>
      </c>
      <c r="J29" s="260" t="str">
        <f t="array" ref="J29">IFERROR(INDEX('CLIENT LIST'!V$2:V$11,SMALL(IF('CLIENT LIST'!$L$2:$L$11="WVHA",ROW('CLIENT LIST'!$L$2:$L$11)-(ROW('CLIENT LIST'!$L$2)-1)),ROWS($1:28))),"")</f>
        <v/>
      </c>
      <c r="K29" s="260" t="str">
        <f t="array" ref="K29">IFERROR(INDEX('CLIENT LIST'!W$2:W$11,SMALL(IF('CLIENT LIST'!$L$2:$L$11="WVHA",ROW('CLIENT LIST'!$L$2:$L$11)-(ROW('CLIENT LIST'!$L$2)-1)),ROWS($1:28))),"")</f>
        <v/>
      </c>
      <c r="L29" s="275" t="str">
        <f t="array" ref="L29">IFERROR(INDEX('CLIENT LIST'!Z$2:Z$11,SMALL(IF('CLIENT LIST'!$L$2:$L$11="WVHA",ROW('CLIENT LIST'!$L$2:$L$11)-(ROW('CLIENT LIST'!$L$2)-1)),ROWS($1:28))),"")</f>
        <v/>
      </c>
      <c r="M29" s="276" t="str">
        <f t="array" ref="M29">IFERROR(INDEX('CLIENT LIST'!AA$2:AA$11,SMALL(IF('CLIENT LIST'!$L$2:$L$11="WVHA",ROW('CLIENT LIST'!$L$2:$L$11)-(ROW('CLIENT LIST'!$L$2)-1)),ROWS($1:28))),"")</f>
        <v/>
      </c>
      <c r="N29" s="239"/>
      <c r="O29" s="239"/>
    </row>
    <row r="30" spans="1:15" x14ac:dyDescent="0.15">
      <c r="A30" s="265">
        <v>29</v>
      </c>
      <c r="B30" s="271" t="str">
        <f t="array" ref="B30">IFERROR(INDEX('CLIENT LIST'!E$2:E$11,SMALL(IF('CLIENT LIST'!$L$2:$L$11="WVHA",ROW('CLIENT LIST'!$L$2:$L$11)-(ROW('CLIENT LIST'!$L$2)-1)),ROWS($1:29))),"")</f>
        <v/>
      </c>
      <c r="C30" s="272" t="str">
        <f t="array" ref="C30">IFERROR(INDEX('CLIENT LIST'!G$2:G$11,SMALL(IF('CLIENT LIST'!$L$2:$L$11="WVHA",ROW('CLIENT LIST'!$L$2:$L$11)-(ROW('CLIENT LIST'!$L$2)-1)),ROWS($1:29))),"")</f>
        <v/>
      </c>
      <c r="D30" s="272" t="str">
        <f t="array" ref="D30">IFERROR(INDEX('CLIENT LIST'!F$2:F$11,SMALL(IF('CLIENT LIST'!$L$2:$L$11="WVHA",ROW('CLIENT LIST'!$L$2:$L$11)-(ROW('CLIENT LIST'!$L$2)-1)),ROWS($1:29))),"")</f>
        <v/>
      </c>
      <c r="E30" s="259" t="str">
        <f t="array" ref="E30">IFERROR(INDEX('CLIENT LIST'!H$2:H$11,SMALL(IF('CLIENT LIST'!$L$2:$L$11="WVHA",ROW('CLIENT LIST'!$L$2:$L$11)-(ROW('CLIENT LIST'!$L$2)-1)),ROWS($1:29))),"")</f>
        <v/>
      </c>
      <c r="F30" s="273" t="str">
        <f t="array" ref="F30">IFERROR(INDEX('CLIENT LIST'!I$2:I$11,SMALL(IF('CLIENT LIST'!$L$2:$L$11="WVHA",ROW('CLIENT LIST'!$L$2:$L$11)-(ROW('CLIENT LIST'!$L$2)-1)),ROWS($1:29))),"")</f>
        <v/>
      </c>
      <c r="G30" s="274" t="str">
        <f t="array" ref="G30">IFERROR(INDEX('CLIENT LIST'!S$2:S$11,SMALL(IF('CLIENT LIST'!$L$2:$L$11="WVHA",ROW('CLIENT LIST'!$L$2:$L$11)-(ROW('CLIENT LIST'!$L$2)-1)),ROWS($1:29))),"")</f>
        <v/>
      </c>
      <c r="H30" s="260" t="str">
        <f t="array" ref="H30">IFERROR(INDEX('CLIENT LIST'!T$2:T$11,SMALL(IF('CLIENT LIST'!$L$2:$L$11="WVHA",ROW('CLIENT LIST'!$L$2:$L$11)-(ROW('CLIENT LIST'!$L$2)-1)),ROWS($1:29))),"")</f>
        <v/>
      </c>
      <c r="I30" s="260" t="str">
        <f t="array" ref="I30">IFERROR(INDEX('CLIENT LIST'!U$2:U$11,SMALL(IF('CLIENT LIST'!$L$2:$L$11="WVHA",ROW('CLIENT LIST'!$L$2:$L$11)-(ROW('CLIENT LIST'!$L$2)-1)),ROWS($1:29))),"")</f>
        <v/>
      </c>
      <c r="J30" s="260" t="str">
        <f t="array" ref="J30">IFERROR(INDEX('CLIENT LIST'!V$2:V$11,SMALL(IF('CLIENT LIST'!$L$2:$L$11="WVHA",ROW('CLIENT LIST'!$L$2:$L$11)-(ROW('CLIENT LIST'!$L$2)-1)),ROWS($1:29))),"")</f>
        <v/>
      </c>
      <c r="K30" s="260" t="str">
        <f t="array" ref="K30">IFERROR(INDEX('CLIENT LIST'!W$2:W$11,SMALL(IF('CLIENT LIST'!$L$2:$L$11="WVHA",ROW('CLIENT LIST'!$L$2:$L$11)-(ROW('CLIENT LIST'!$L$2)-1)),ROWS($1:29))),"")</f>
        <v/>
      </c>
      <c r="L30" s="275" t="str">
        <f t="array" ref="L30">IFERROR(INDEX('CLIENT LIST'!Z$2:Z$11,SMALL(IF('CLIENT LIST'!$L$2:$L$11="WVHA",ROW('CLIENT LIST'!$L$2:$L$11)-(ROW('CLIENT LIST'!$L$2)-1)),ROWS($1:29))),"")</f>
        <v/>
      </c>
      <c r="M30" s="276" t="str">
        <f t="array" ref="M30">IFERROR(INDEX('CLIENT LIST'!AA$2:AA$11,SMALL(IF('CLIENT LIST'!$L$2:$L$11="WVHA",ROW('CLIENT LIST'!$L$2:$L$11)-(ROW('CLIENT LIST'!$L$2)-1)),ROWS($1:29))),"")</f>
        <v/>
      </c>
      <c r="N30" s="239"/>
      <c r="O30" s="239"/>
    </row>
    <row r="31" spans="1:15" x14ac:dyDescent="0.15">
      <c r="A31" s="265">
        <v>30</v>
      </c>
      <c r="B31" s="271" t="str">
        <f t="array" ref="B31">IFERROR(INDEX('CLIENT LIST'!E$2:E$11,SMALL(IF('CLIENT LIST'!$L$2:$L$11="WVHA",ROW('CLIENT LIST'!$L$2:$L$11)-(ROW('CLIENT LIST'!$L$2)-1)),ROWS($1:30))),"")</f>
        <v/>
      </c>
      <c r="C31" s="272" t="str">
        <f t="array" ref="C31">IFERROR(INDEX('CLIENT LIST'!G$2:G$11,SMALL(IF('CLIENT LIST'!$L$2:$L$11="WVHA",ROW('CLIENT LIST'!$L$2:$L$11)-(ROW('CLIENT LIST'!$L$2)-1)),ROWS($1:30))),"")</f>
        <v/>
      </c>
      <c r="D31" s="272" t="str">
        <f t="array" ref="D31">IFERROR(INDEX('CLIENT LIST'!F$2:F$11,SMALL(IF('CLIENT LIST'!$L$2:$L$11="WVHA",ROW('CLIENT LIST'!$L$2:$L$11)-(ROW('CLIENT LIST'!$L$2)-1)),ROWS($1:30))),"")</f>
        <v/>
      </c>
      <c r="E31" s="259" t="str">
        <f t="array" ref="E31">IFERROR(INDEX('CLIENT LIST'!H$2:H$11,SMALL(IF('CLIENT LIST'!$L$2:$L$11="WVHA",ROW('CLIENT LIST'!$L$2:$L$11)-(ROW('CLIENT LIST'!$L$2)-1)),ROWS($1:30))),"")</f>
        <v/>
      </c>
      <c r="F31" s="273" t="str">
        <f t="array" ref="F31">IFERROR(INDEX('CLIENT LIST'!I$2:I$11,SMALL(IF('CLIENT LIST'!$L$2:$L$11="WVHA",ROW('CLIENT LIST'!$L$2:$L$11)-(ROW('CLIENT LIST'!$L$2)-1)),ROWS($1:30))),"")</f>
        <v/>
      </c>
      <c r="G31" s="274" t="str">
        <f t="array" ref="G31">IFERROR(INDEX('CLIENT LIST'!S$2:S$11,SMALL(IF('CLIENT LIST'!$L$2:$L$11="WVHA",ROW('CLIENT LIST'!$L$2:$L$11)-(ROW('CLIENT LIST'!$L$2)-1)),ROWS($1:30))),"")</f>
        <v/>
      </c>
      <c r="H31" s="260" t="str">
        <f t="array" ref="H31">IFERROR(INDEX('CLIENT LIST'!T$2:T$11,SMALL(IF('CLIENT LIST'!$L$2:$L$11="WVHA",ROW('CLIENT LIST'!$L$2:$L$11)-(ROW('CLIENT LIST'!$L$2)-1)),ROWS($1:30))),"")</f>
        <v/>
      </c>
      <c r="I31" s="260" t="str">
        <f t="array" ref="I31">IFERROR(INDEX('CLIENT LIST'!U$2:U$11,SMALL(IF('CLIENT LIST'!$L$2:$L$11="WVHA",ROW('CLIENT LIST'!$L$2:$L$11)-(ROW('CLIENT LIST'!$L$2)-1)),ROWS($1:30))),"")</f>
        <v/>
      </c>
      <c r="J31" s="260" t="str">
        <f t="array" ref="J31">IFERROR(INDEX('CLIENT LIST'!V$2:V$11,SMALL(IF('CLIENT LIST'!$L$2:$L$11="WVHA",ROW('CLIENT LIST'!$L$2:$L$11)-(ROW('CLIENT LIST'!$L$2)-1)),ROWS($1:30))),"")</f>
        <v/>
      </c>
      <c r="K31" s="260" t="str">
        <f t="array" ref="K31">IFERROR(INDEX('CLIENT LIST'!W$2:W$11,SMALL(IF('CLIENT LIST'!$L$2:$L$11="WVHA",ROW('CLIENT LIST'!$L$2:$L$11)-(ROW('CLIENT LIST'!$L$2)-1)),ROWS($1:30))),"")</f>
        <v/>
      </c>
      <c r="L31" s="275" t="str">
        <f t="array" ref="L31">IFERROR(INDEX('CLIENT LIST'!Z$2:Z$11,SMALL(IF('CLIENT LIST'!$L$2:$L$11="WVHA",ROW('CLIENT LIST'!$L$2:$L$11)-(ROW('CLIENT LIST'!$L$2)-1)),ROWS($1:30))),"")</f>
        <v/>
      </c>
      <c r="M31" s="276" t="str">
        <f t="array" ref="M31">IFERROR(INDEX('CLIENT LIST'!AA$2:AA$11,SMALL(IF('CLIENT LIST'!$L$2:$L$11="WVHA",ROW('CLIENT LIST'!$L$2:$L$11)-(ROW('CLIENT LIST'!$L$2)-1)),ROWS($1:30))),"")</f>
        <v/>
      </c>
      <c r="N31" s="239"/>
      <c r="O31" s="239"/>
    </row>
    <row r="32" spans="1:15" x14ac:dyDescent="0.15">
      <c r="A32" s="265">
        <v>31</v>
      </c>
      <c r="B32" s="271" t="str">
        <f t="array" ref="B32">IFERROR(INDEX('CLIENT LIST'!E$2:E$11,SMALL(IF('CLIENT LIST'!$L$2:$L$11="WVHA",ROW('CLIENT LIST'!$L$2:$L$11)-(ROW('CLIENT LIST'!$L$2)-1)),ROWS($1:31))),"")</f>
        <v/>
      </c>
      <c r="C32" s="272" t="str">
        <f t="array" ref="C32">IFERROR(INDEX('CLIENT LIST'!G$2:G$11,SMALL(IF('CLIENT LIST'!$L$2:$L$11="WVHA",ROW('CLIENT LIST'!$L$2:$L$11)-(ROW('CLIENT LIST'!$L$2)-1)),ROWS($1:31))),"")</f>
        <v/>
      </c>
      <c r="D32" s="272" t="str">
        <f t="array" ref="D32">IFERROR(INDEX('CLIENT LIST'!F$2:F$11,SMALL(IF('CLIENT LIST'!$L$2:$L$11="WVHA",ROW('CLIENT LIST'!$L$2:$L$11)-(ROW('CLIENT LIST'!$L$2)-1)),ROWS($1:31))),"")</f>
        <v/>
      </c>
      <c r="E32" s="259" t="str">
        <f t="array" ref="E32">IFERROR(INDEX('CLIENT LIST'!H$2:H$11,SMALL(IF('CLIENT LIST'!$L$2:$L$11="WVHA",ROW('CLIENT LIST'!$L$2:$L$11)-(ROW('CLIENT LIST'!$L$2)-1)),ROWS($1:31))),"")</f>
        <v/>
      </c>
      <c r="F32" s="273" t="str">
        <f t="array" ref="F32">IFERROR(INDEX('CLIENT LIST'!I$2:I$11,SMALL(IF('CLIENT LIST'!$L$2:$L$11="WVHA",ROW('CLIENT LIST'!$L$2:$L$11)-(ROW('CLIENT LIST'!$L$2)-1)),ROWS($1:31))),"")</f>
        <v/>
      </c>
      <c r="G32" s="274" t="str">
        <f t="array" ref="G32">IFERROR(INDEX('CLIENT LIST'!S$2:S$11,SMALL(IF('CLIENT LIST'!$L$2:$L$11="WVHA",ROW('CLIENT LIST'!$L$2:$L$11)-(ROW('CLIENT LIST'!$L$2)-1)),ROWS($1:31))),"")</f>
        <v/>
      </c>
      <c r="H32" s="260" t="str">
        <f t="array" ref="H32">IFERROR(INDEX('CLIENT LIST'!T$2:T$11,SMALL(IF('CLIENT LIST'!$L$2:$L$11="WVHA",ROW('CLIENT LIST'!$L$2:$L$11)-(ROW('CLIENT LIST'!$L$2)-1)),ROWS($1:31))),"")</f>
        <v/>
      </c>
      <c r="I32" s="260" t="str">
        <f t="array" ref="I32">IFERROR(INDEX('CLIENT LIST'!U$2:U$11,SMALL(IF('CLIENT LIST'!$L$2:$L$11="WVHA",ROW('CLIENT LIST'!$L$2:$L$11)-(ROW('CLIENT LIST'!$L$2)-1)),ROWS($1:31))),"")</f>
        <v/>
      </c>
      <c r="J32" s="260" t="str">
        <f t="array" ref="J32">IFERROR(INDEX('CLIENT LIST'!V$2:V$11,SMALL(IF('CLIENT LIST'!$L$2:$L$11="WVHA",ROW('CLIENT LIST'!$L$2:$L$11)-(ROW('CLIENT LIST'!$L$2)-1)),ROWS($1:31))),"")</f>
        <v/>
      </c>
      <c r="K32" s="260" t="str">
        <f t="array" ref="K32">IFERROR(INDEX('CLIENT LIST'!W$2:W$11,SMALL(IF('CLIENT LIST'!$L$2:$L$11="WVHA",ROW('CLIENT LIST'!$L$2:$L$11)-(ROW('CLIENT LIST'!$L$2)-1)),ROWS($1:31))),"")</f>
        <v/>
      </c>
      <c r="L32" s="275" t="str">
        <f t="array" ref="L32">IFERROR(INDEX('CLIENT LIST'!Z$2:Z$11,SMALL(IF('CLIENT LIST'!$L$2:$L$11="WVHA",ROW('CLIENT LIST'!$L$2:$L$11)-(ROW('CLIENT LIST'!$L$2)-1)),ROWS($1:31))),"")</f>
        <v/>
      </c>
      <c r="M32" s="276" t="str">
        <f t="array" ref="M32">IFERROR(INDEX('CLIENT LIST'!AA$2:AA$11,SMALL(IF('CLIENT LIST'!$L$2:$L$11="WVHA",ROW('CLIENT LIST'!$L$2:$L$11)-(ROW('CLIENT LIST'!$L$2)-1)),ROWS($1:31))),"")</f>
        <v/>
      </c>
      <c r="N32" s="239"/>
      <c r="O32" s="239"/>
    </row>
    <row r="33" spans="1:13" x14ac:dyDescent="0.15">
      <c r="A33" s="265">
        <v>32</v>
      </c>
      <c r="B33" s="271" t="str">
        <f t="array" ref="B33">IFERROR(INDEX('CLIENT LIST'!E$2:E$11,SMALL(IF('CLIENT LIST'!$L$2:$L$11="WVHA",ROW('CLIENT LIST'!$L$2:$L$11)-(ROW('CLIENT LIST'!$L$2)-1)),ROWS($1:32))),"")</f>
        <v/>
      </c>
      <c r="C33" s="272" t="str">
        <f t="array" ref="C33">IFERROR(INDEX('CLIENT LIST'!G$2:G$11,SMALL(IF('CLIENT LIST'!$L$2:$L$11="WVHA",ROW('CLIENT LIST'!$L$2:$L$11)-(ROW('CLIENT LIST'!$L$2)-1)),ROWS($1:32))),"")</f>
        <v/>
      </c>
      <c r="D33" s="272" t="str">
        <f t="array" ref="D33">IFERROR(INDEX('CLIENT LIST'!F$2:F$11,SMALL(IF('CLIENT LIST'!$L$2:$L$11="WVHA",ROW('CLIENT LIST'!$L$2:$L$11)-(ROW('CLIENT LIST'!$L$2)-1)),ROWS($1:32))),"")</f>
        <v/>
      </c>
      <c r="E33" s="259" t="str">
        <f t="array" ref="E33">IFERROR(INDEX('CLIENT LIST'!H$2:H$11,SMALL(IF('CLIENT LIST'!$L$2:$L$11="WVHA",ROW('CLIENT LIST'!$L$2:$L$11)-(ROW('CLIENT LIST'!$L$2)-1)),ROWS($1:32))),"")</f>
        <v/>
      </c>
      <c r="F33" s="273" t="str">
        <f t="array" ref="F33">IFERROR(INDEX('CLIENT LIST'!I$2:I$11,SMALL(IF('CLIENT LIST'!$L$2:$L$11="WVHA",ROW('CLIENT LIST'!$L$2:$L$11)-(ROW('CLIENT LIST'!$L$2)-1)),ROWS($1:32))),"")</f>
        <v/>
      </c>
      <c r="G33" s="274" t="str">
        <f t="array" ref="G33">IFERROR(INDEX('CLIENT LIST'!S$2:S$11,SMALL(IF('CLIENT LIST'!$L$2:$L$11="WVHA",ROW('CLIENT LIST'!$L$2:$L$11)-(ROW('CLIENT LIST'!$L$2)-1)),ROWS($1:32))),"")</f>
        <v/>
      </c>
      <c r="H33" s="260" t="str">
        <f t="array" ref="H33">IFERROR(INDEX('CLIENT LIST'!T$2:T$11,SMALL(IF('CLIENT LIST'!$L$2:$L$11="WVHA",ROW('CLIENT LIST'!$L$2:$L$11)-(ROW('CLIENT LIST'!$L$2)-1)),ROWS($1:32))),"")</f>
        <v/>
      </c>
      <c r="I33" s="260" t="str">
        <f t="array" ref="I33">IFERROR(INDEX('CLIENT LIST'!U$2:U$11,SMALL(IF('CLIENT LIST'!$L$2:$L$11="WVHA",ROW('CLIENT LIST'!$L$2:$L$11)-(ROW('CLIENT LIST'!$L$2)-1)),ROWS($1:32))),"")</f>
        <v/>
      </c>
      <c r="J33" s="260" t="str">
        <f t="array" ref="J33">IFERROR(INDEX('CLIENT LIST'!V$2:V$11,SMALL(IF('CLIENT LIST'!$L$2:$L$11="WVHA",ROW('CLIENT LIST'!$L$2:$L$11)-(ROW('CLIENT LIST'!$L$2)-1)),ROWS($1:32))),"")</f>
        <v/>
      </c>
      <c r="K33" s="260" t="str">
        <f t="array" ref="K33">IFERROR(INDEX('CLIENT LIST'!W$2:W$11,SMALL(IF('CLIENT LIST'!$L$2:$L$11="WVHA",ROW('CLIENT LIST'!$L$2:$L$11)-(ROW('CLIENT LIST'!$L$2)-1)),ROWS($1:32))),"")</f>
        <v/>
      </c>
      <c r="L33" s="275" t="str">
        <f t="array" ref="L33">IFERROR(INDEX('CLIENT LIST'!Z$2:Z$11,SMALL(IF('CLIENT LIST'!$L$2:$L$11="WVHA",ROW('CLIENT LIST'!$L$2:$L$11)-(ROW('CLIENT LIST'!$L$2)-1)),ROWS($1:32))),"")</f>
        <v/>
      </c>
      <c r="M33" s="276" t="str">
        <f t="array" ref="M33">IFERROR(INDEX('CLIENT LIST'!AA$2:AA$11,SMALL(IF('CLIENT LIST'!$L$2:$L$11="WVHA",ROW('CLIENT LIST'!$L$2:$L$11)-(ROW('CLIENT LIST'!$L$2)-1)),ROWS($1:32))),"")</f>
        <v/>
      </c>
    </row>
    <row r="34" spans="1:13" x14ac:dyDescent="0.15">
      <c r="A34" s="265">
        <v>33</v>
      </c>
      <c r="B34" s="271" t="str">
        <f t="array" ref="B34">IFERROR(INDEX('CLIENT LIST'!E$2:E$11,SMALL(IF('CLIENT LIST'!$L$2:$L$11="WVHA",ROW('CLIENT LIST'!$L$2:$L$11)-(ROW('CLIENT LIST'!$L$2)-1)),ROWS($1:33))),"")</f>
        <v/>
      </c>
      <c r="C34" s="272" t="str">
        <f t="array" ref="C34">IFERROR(INDEX('CLIENT LIST'!G$2:G$11,SMALL(IF('CLIENT LIST'!$L$2:$L$11="WVHA",ROW('CLIENT LIST'!$L$2:$L$11)-(ROW('CLIENT LIST'!$L$2)-1)),ROWS($1:33))),"")</f>
        <v/>
      </c>
      <c r="D34" s="272" t="str">
        <f t="array" ref="D34">IFERROR(INDEX('CLIENT LIST'!F$2:F$11,SMALL(IF('CLIENT LIST'!$L$2:$L$11="WVHA",ROW('CLIENT LIST'!$L$2:$L$11)-(ROW('CLIENT LIST'!$L$2)-1)),ROWS($1:33))),"")</f>
        <v/>
      </c>
      <c r="E34" s="259" t="str">
        <f t="array" ref="E34">IFERROR(INDEX('CLIENT LIST'!H$2:H$11,SMALL(IF('CLIENT LIST'!$L$2:$L$11="WVHA",ROW('CLIENT LIST'!$L$2:$L$11)-(ROW('CLIENT LIST'!$L$2)-1)),ROWS($1:33))),"")</f>
        <v/>
      </c>
      <c r="F34" s="273" t="str">
        <f t="array" ref="F34">IFERROR(INDEX('CLIENT LIST'!I$2:I$11,SMALL(IF('CLIENT LIST'!$L$2:$L$11="WVHA",ROW('CLIENT LIST'!$L$2:$L$11)-(ROW('CLIENT LIST'!$L$2)-1)),ROWS($1:33))),"")</f>
        <v/>
      </c>
      <c r="G34" s="274" t="str">
        <f t="array" ref="G34">IFERROR(INDEX('CLIENT LIST'!S$2:S$11,SMALL(IF('CLIENT LIST'!$L$2:$L$11="WVHA",ROW('CLIENT LIST'!$L$2:$L$11)-(ROW('CLIENT LIST'!$L$2)-1)),ROWS($1:33))),"")</f>
        <v/>
      </c>
      <c r="H34" s="260" t="str">
        <f t="array" ref="H34">IFERROR(INDEX('CLIENT LIST'!T$2:T$11,SMALL(IF('CLIENT LIST'!$L$2:$L$11="WVHA",ROW('CLIENT LIST'!$L$2:$L$11)-(ROW('CLIENT LIST'!$L$2)-1)),ROWS($1:33))),"")</f>
        <v/>
      </c>
      <c r="I34" s="260" t="str">
        <f t="array" ref="I34">IFERROR(INDEX('CLIENT LIST'!U$2:U$11,SMALL(IF('CLIENT LIST'!$L$2:$L$11="WVHA",ROW('CLIENT LIST'!$L$2:$L$11)-(ROW('CLIENT LIST'!$L$2)-1)),ROWS($1:33))),"")</f>
        <v/>
      </c>
      <c r="J34" s="260" t="str">
        <f t="array" ref="J34">IFERROR(INDEX('CLIENT LIST'!V$2:V$11,SMALL(IF('CLIENT LIST'!$L$2:$L$11="WVHA",ROW('CLIENT LIST'!$L$2:$L$11)-(ROW('CLIENT LIST'!$L$2)-1)),ROWS($1:33))),"")</f>
        <v/>
      </c>
      <c r="K34" s="260" t="str">
        <f t="array" ref="K34">IFERROR(INDEX('CLIENT LIST'!W$2:W$11,SMALL(IF('CLIENT LIST'!$L$2:$L$11="WVHA",ROW('CLIENT LIST'!$L$2:$L$11)-(ROW('CLIENT LIST'!$L$2)-1)),ROWS($1:33))),"")</f>
        <v/>
      </c>
      <c r="L34" s="275" t="str">
        <f t="array" ref="L34">IFERROR(INDEX('CLIENT LIST'!Z$2:Z$11,SMALL(IF('CLIENT LIST'!$L$2:$L$11="WVHA",ROW('CLIENT LIST'!$L$2:$L$11)-(ROW('CLIENT LIST'!$L$2)-1)),ROWS($1:33))),"")</f>
        <v/>
      </c>
      <c r="M34" s="276" t="str">
        <f t="array" ref="M34">IFERROR(INDEX('CLIENT LIST'!AA$2:AA$11,SMALL(IF('CLIENT LIST'!$L$2:$L$11="WVHA",ROW('CLIENT LIST'!$L$2:$L$11)-(ROW('CLIENT LIST'!$L$2)-1)),ROWS($1:33))),"")</f>
        <v/>
      </c>
    </row>
    <row r="35" spans="1:13" x14ac:dyDescent="0.15">
      <c r="A35" s="265">
        <v>34</v>
      </c>
      <c r="B35" s="271" t="str">
        <f t="array" ref="B35">IFERROR(INDEX('CLIENT LIST'!E$2:E$11,SMALL(IF('CLIENT LIST'!$L$2:$L$11="WVHA",ROW('CLIENT LIST'!$L$2:$L$11)-(ROW('CLIENT LIST'!$L$2)-1)),ROWS($1:34))),"")</f>
        <v/>
      </c>
      <c r="C35" s="272" t="str">
        <f t="array" ref="C35">IFERROR(INDEX('CLIENT LIST'!G$2:G$11,SMALL(IF('CLIENT LIST'!$L$2:$L$11="WVHA",ROW('CLIENT LIST'!$L$2:$L$11)-(ROW('CLIENT LIST'!$L$2)-1)),ROWS($1:34))),"")</f>
        <v/>
      </c>
      <c r="D35" s="272" t="str">
        <f t="array" ref="D35">IFERROR(INDEX('CLIENT LIST'!F$2:F$11,SMALL(IF('CLIENT LIST'!$L$2:$L$11="WVHA",ROW('CLIENT LIST'!$L$2:$L$11)-(ROW('CLIENT LIST'!$L$2)-1)),ROWS($1:34))),"")</f>
        <v/>
      </c>
      <c r="E35" s="259" t="str">
        <f t="array" ref="E35">IFERROR(INDEX('CLIENT LIST'!H$2:H$11,SMALL(IF('CLIENT LIST'!$L$2:$L$11="WVHA",ROW('CLIENT LIST'!$L$2:$L$11)-(ROW('CLIENT LIST'!$L$2)-1)),ROWS($1:34))),"")</f>
        <v/>
      </c>
      <c r="F35" s="273" t="str">
        <f t="array" ref="F35">IFERROR(INDEX('CLIENT LIST'!I$2:I$11,SMALL(IF('CLIENT LIST'!$L$2:$L$11="WVHA",ROW('CLIENT LIST'!$L$2:$L$11)-(ROW('CLIENT LIST'!$L$2)-1)),ROWS($1:34))),"")</f>
        <v/>
      </c>
      <c r="G35" s="274" t="str">
        <f t="array" ref="G35">IFERROR(INDEX('CLIENT LIST'!S$2:S$11,SMALL(IF('CLIENT LIST'!$L$2:$L$11="WVHA",ROW('CLIENT LIST'!$L$2:$L$11)-(ROW('CLIENT LIST'!$L$2)-1)),ROWS($1:34))),"")</f>
        <v/>
      </c>
      <c r="H35" s="260" t="str">
        <f t="array" ref="H35">IFERROR(INDEX('CLIENT LIST'!T$2:T$11,SMALL(IF('CLIENT LIST'!$L$2:$L$11="WVHA",ROW('CLIENT LIST'!$L$2:$L$11)-(ROW('CLIENT LIST'!$L$2)-1)),ROWS($1:34))),"")</f>
        <v/>
      </c>
      <c r="I35" s="260" t="str">
        <f t="array" ref="I35">IFERROR(INDEX('CLIENT LIST'!U$2:U$11,SMALL(IF('CLIENT LIST'!$L$2:$L$11="WVHA",ROW('CLIENT LIST'!$L$2:$L$11)-(ROW('CLIENT LIST'!$L$2)-1)),ROWS($1:34))),"")</f>
        <v/>
      </c>
      <c r="J35" s="260" t="str">
        <f t="array" ref="J35">IFERROR(INDEX('CLIENT LIST'!V$2:V$11,SMALL(IF('CLIENT LIST'!$L$2:$L$11="WVHA",ROW('CLIENT LIST'!$L$2:$L$11)-(ROW('CLIENT LIST'!$L$2)-1)),ROWS($1:34))),"")</f>
        <v/>
      </c>
      <c r="K35" s="260" t="str">
        <f t="array" ref="K35">IFERROR(INDEX('CLIENT LIST'!W$2:W$11,SMALL(IF('CLIENT LIST'!$L$2:$L$11="WVHA",ROW('CLIENT LIST'!$L$2:$L$11)-(ROW('CLIENT LIST'!$L$2)-1)),ROWS($1:34))),"")</f>
        <v/>
      </c>
      <c r="L35" s="275" t="str">
        <f t="array" ref="L35">IFERROR(INDEX('CLIENT LIST'!Z$2:Z$11,SMALL(IF('CLIENT LIST'!$L$2:$L$11="WVHA",ROW('CLIENT LIST'!$L$2:$L$11)-(ROW('CLIENT LIST'!$L$2)-1)),ROWS($1:34))),"")</f>
        <v/>
      </c>
      <c r="M35" s="276" t="str">
        <f t="array" ref="M35">IFERROR(INDEX('CLIENT LIST'!AA$2:AA$11,SMALL(IF('CLIENT LIST'!$L$2:$L$11="WVHA",ROW('CLIENT LIST'!$L$2:$L$11)-(ROW('CLIENT LIST'!$L$2)-1)),ROWS($1:34))),"")</f>
        <v/>
      </c>
    </row>
    <row r="36" spans="1:13" x14ac:dyDescent="0.15">
      <c r="A36" s="265">
        <v>35</v>
      </c>
      <c r="B36" s="271" t="str">
        <f t="array" ref="B36">IFERROR(INDEX('CLIENT LIST'!E$2:E$11,SMALL(IF('CLIENT LIST'!$L$2:$L$11="WVHA",ROW('CLIENT LIST'!$L$2:$L$11)-(ROW('CLIENT LIST'!$L$2)-1)),ROWS($1:35))),"")</f>
        <v/>
      </c>
      <c r="C36" s="272" t="str">
        <f t="array" ref="C36">IFERROR(INDEX('CLIENT LIST'!G$2:G$11,SMALL(IF('CLIENT LIST'!$L$2:$L$11="WVHA",ROW('CLIENT LIST'!$L$2:$L$11)-(ROW('CLIENT LIST'!$L$2)-1)),ROWS($1:35))),"")</f>
        <v/>
      </c>
      <c r="D36" s="272" t="str">
        <f t="array" ref="D36">IFERROR(INDEX('CLIENT LIST'!F$2:F$11,SMALL(IF('CLIENT LIST'!$L$2:$L$11="WVHA",ROW('CLIENT LIST'!$L$2:$L$11)-(ROW('CLIENT LIST'!$L$2)-1)),ROWS($1:35))),"")</f>
        <v/>
      </c>
      <c r="E36" s="259" t="str">
        <f t="array" ref="E36">IFERROR(INDEX('CLIENT LIST'!H$2:H$11,SMALL(IF('CLIENT LIST'!$L$2:$L$11="WVHA",ROW('CLIENT LIST'!$L$2:$L$11)-(ROW('CLIENT LIST'!$L$2)-1)),ROWS($1:35))),"")</f>
        <v/>
      </c>
      <c r="F36" s="273" t="str">
        <f t="array" ref="F36">IFERROR(INDEX('CLIENT LIST'!I$2:I$11,SMALL(IF('CLIENT LIST'!$L$2:$L$11="WVHA",ROW('CLIENT LIST'!$L$2:$L$11)-(ROW('CLIENT LIST'!$L$2)-1)),ROWS($1:35))),"")</f>
        <v/>
      </c>
      <c r="G36" s="274" t="str">
        <f t="array" ref="G36">IFERROR(INDEX('CLIENT LIST'!S$2:S$11,SMALL(IF('CLIENT LIST'!$L$2:$L$11="WVHA",ROW('CLIENT LIST'!$L$2:$L$11)-(ROW('CLIENT LIST'!$L$2)-1)),ROWS($1:35))),"")</f>
        <v/>
      </c>
      <c r="H36" s="260" t="str">
        <f t="array" ref="H36">IFERROR(INDEX('CLIENT LIST'!T$2:T$11,SMALL(IF('CLIENT LIST'!$L$2:$L$11="WVHA",ROW('CLIENT LIST'!$L$2:$L$11)-(ROW('CLIENT LIST'!$L$2)-1)),ROWS($1:35))),"")</f>
        <v/>
      </c>
      <c r="I36" s="260" t="str">
        <f t="array" ref="I36">IFERROR(INDEX('CLIENT LIST'!U$2:U$11,SMALL(IF('CLIENT LIST'!$L$2:$L$11="WVHA",ROW('CLIENT LIST'!$L$2:$L$11)-(ROW('CLIENT LIST'!$L$2)-1)),ROWS($1:35))),"")</f>
        <v/>
      </c>
      <c r="J36" s="260" t="str">
        <f t="array" ref="J36">IFERROR(INDEX('CLIENT LIST'!V$2:V$11,SMALL(IF('CLIENT LIST'!$L$2:$L$11="WVHA",ROW('CLIENT LIST'!$L$2:$L$11)-(ROW('CLIENT LIST'!$L$2)-1)),ROWS($1:35))),"")</f>
        <v/>
      </c>
      <c r="K36" s="260" t="str">
        <f t="array" ref="K36">IFERROR(INDEX('CLIENT LIST'!W$2:W$11,SMALL(IF('CLIENT LIST'!$L$2:$L$11="WVHA",ROW('CLIENT LIST'!$L$2:$L$11)-(ROW('CLIENT LIST'!$L$2)-1)),ROWS($1:35))),"")</f>
        <v/>
      </c>
      <c r="L36" s="275" t="str">
        <f t="array" ref="L36">IFERROR(INDEX('CLIENT LIST'!Z$2:Z$11,SMALL(IF('CLIENT LIST'!$L$2:$L$11="WVHA",ROW('CLIENT LIST'!$L$2:$L$11)-(ROW('CLIENT LIST'!$L$2)-1)),ROWS($1:35))),"")</f>
        <v/>
      </c>
      <c r="M36" s="276" t="str">
        <f t="array" ref="M36">IFERROR(INDEX('CLIENT LIST'!AA$2:AA$11,SMALL(IF('CLIENT LIST'!$L$2:$L$11="WVHA",ROW('CLIENT LIST'!$L$2:$L$11)-(ROW('CLIENT LIST'!$L$2)-1)),ROWS($1:35))),"")</f>
        <v/>
      </c>
    </row>
    <row r="37" spans="1:13" x14ac:dyDescent="0.15">
      <c r="A37" s="265">
        <v>36</v>
      </c>
      <c r="B37" s="271" t="str">
        <f t="array" ref="B37">IFERROR(INDEX('CLIENT LIST'!E$2:E$11,SMALL(IF('CLIENT LIST'!$L$2:$L$11="WVHA",ROW('CLIENT LIST'!$L$2:$L$11)-(ROW('CLIENT LIST'!$L$2)-1)),ROWS($1:36))),"")</f>
        <v/>
      </c>
      <c r="C37" s="272" t="str">
        <f t="array" ref="C37">IFERROR(INDEX('CLIENT LIST'!G$2:G$11,SMALL(IF('CLIENT LIST'!$L$2:$L$11="WVHA",ROW('CLIENT LIST'!$L$2:$L$11)-(ROW('CLIENT LIST'!$L$2)-1)),ROWS($1:36))),"")</f>
        <v/>
      </c>
      <c r="D37" s="272" t="str">
        <f t="array" ref="D37">IFERROR(INDEX('CLIENT LIST'!F$2:F$11,SMALL(IF('CLIENT LIST'!$L$2:$L$11="WVHA",ROW('CLIENT LIST'!$L$2:$L$11)-(ROW('CLIENT LIST'!$L$2)-1)),ROWS($1:36))),"")</f>
        <v/>
      </c>
      <c r="E37" s="259" t="str">
        <f t="array" ref="E37">IFERROR(INDEX('CLIENT LIST'!H$2:H$11,SMALL(IF('CLIENT LIST'!$L$2:$L$11="WVHA",ROW('CLIENT LIST'!$L$2:$L$11)-(ROW('CLIENT LIST'!$L$2)-1)),ROWS($1:36))),"")</f>
        <v/>
      </c>
      <c r="F37" s="273" t="str">
        <f t="array" ref="F37">IFERROR(INDEX('CLIENT LIST'!I$2:I$11,SMALL(IF('CLIENT LIST'!$L$2:$L$11="WVHA",ROW('CLIENT LIST'!$L$2:$L$11)-(ROW('CLIENT LIST'!$L$2)-1)),ROWS($1:36))),"")</f>
        <v/>
      </c>
      <c r="G37" s="274" t="str">
        <f t="array" ref="G37">IFERROR(INDEX('CLIENT LIST'!S$2:S$11,SMALL(IF('CLIENT LIST'!$L$2:$L$11="WVHA",ROW('CLIENT LIST'!$L$2:$L$11)-(ROW('CLIENT LIST'!$L$2)-1)),ROWS($1:36))),"")</f>
        <v/>
      </c>
      <c r="H37" s="260" t="str">
        <f t="array" ref="H37">IFERROR(INDEX('CLIENT LIST'!T$2:T$11,SMALL(IF('CLIENT LIST'!$L$2:$L$11="WVHA",ROW('CLIENT LIST'!$L$2:$L$11)-(ROW('CLIENT LIST'!$L$2)-1)),ROWS($1:36))),"")</f>
        <v/>
      </c>
      <c r="I37" s="260" t="str">
        <f t="array" ref="I37">IFERROR(INDEX('CLIENT LIST'!U$2:U$11,SMALL(IF('CLIENT LIST'!$L$2:$L$11="WVHA",ROW('CLIENT LIST'!$L$2:$L$11)-(ROW('CLIENT LIST'!$L$2)-1)),ROWS($1:36))),"")</f>
        <v/>
      </c>
      <c r="J37" s="260" t="str">
        <f t="array" ref="J37">IFERROR(INDEX('CLIENT LIST'!V$2:V$11,SMALL(IF('CLIENT LIST'!$L$2:$L$11="WVHA",ROW('CLIENT LIST'!$L$2:$L$11)-(ROW('CLIENT LIST'!$L$2)-1)),ROWS($1:36))),"")</f>
        <v/>
      </c>
      <c r="K37" s="260" t="str">
        <f t="array" ref="K37">IFERROR(INDEX('CLIENT LIST'!W$2:W$11,SMALL(IF('CLIENT LIST'!$L$2:$L$11="WVHA",ROW('CLIENT LIST'!$L$2:$L$11)-(ROW('CLIENT LIST'!$L$2)-1)),ROWS($1:36))),"")</f>
        <v/>
      </c>
      <c r="L37" s="275" t="str">
        <f t="array" ref="L37">IFERROR(INDEX('CLIENT LIST'!Z$2:Z$11,SMALL(IF('CLIENT LIST'!$L$2:$L$11="WVHA",ROW('CLIENT LIST'!$L$2:$L$11)-(ROW('CLIENT LIST'!$L$2)-1)),ROWS($1:36))),"")</f>
        <v/>
      </c>
      <c r="M37" s="276" t="str">
        <f t="array" ref="M37">IFERROR(INDEX('CLIENT LIST'!AA$2:AA$11,SMALL(IF('CLIENT LIST'!$L$2:$L$11="WVHA",ROW('CLIENT LIST'!$L$2:$L$11)-(ROW('CLIENT LIST'!$L$2)-1)),ROWS($1:36))),"")</f>
        <v/>
      </c>
    </row>
    <row r="38" spans="1:13" x14ac:dyDescent="0.15">
      <c r="A38" s="265">
        <v>37</v>
      </c>
      <c r="B38" s="271" t="str">
        <f t="array" ref="B38">IFERROR(INDEX('CLIENT LIST'!E$2:E$11,SMALL(IF('CLIENT LIST'!$L$2:$L$11="WVHA",ROW('CLIENT LIST'!$L$2:$L$11)-(ROW('CLIENT LIST'!$L$2)-1)),ROWS($1:37))),"")</f>
        <v/>
      </c>
      <c r="C38" s="272" t="str">
        <f t="array" ref="C38">IFERROR(INDEX('CLIENT LIST'!G$2:G$11,SMALL(IF('CLIENT LIST'!$L$2:$L$11="WVHA",ROW('CLIENT LIST'!$L$2:$L$11)-(ROW('CLIENT LIST'!$L$2)-1)),ROWS($1:37))),"")</f>
        <v/>
      </c>
      <c r="D38" s="272" t="str">
        <f t="array" ref="D38">IFERROR(INDEX('CLIENT LIST'!F$2:F$11,SMALL(IF('CLIENT LIST'!$L$2:$L$11="WVHA",ROW('CLIENT LIST'!$L$2:$L$11)-(ROW('CLIENT LIST'!$L$2)-1)),ROWS($1:37))),"")</f>
        <v/>
      </c>
      <c r="E38" s="259" t="str">
        <f t="array" ref="E38">IFERROR(INDEX('CLIENT LIST'!H$2:H$11,SMALL(IF('CLIENT LIST'!$L$2:$L$11="WVHA",ROW('CLIENT LIST'!$L$2:$L$11)-(ROW('CLIENT LIST'!$L$2)-1)),ROWS($1:37))),"")</f>
        <v/>
      </c>
      <c r="F38" s="273" t="str">
        <f t="array" ref="F38">IFERROR(INDEX('CLIENT LIST'!I$2:I$11,SMALL(IF('CLIENT LIST'!$L$2:$L$11="WVHA",ROW('CLIENT LIST'!$L$2:$L$11)-(ROW('CLIENT LIST'!$L$2)-1)),ROWS($1:37))),"")</f>
        <v/>
      </c>
      <c r="G38" s="274" t="str">
        <f t="array" ref="G38">IFERROR(INDEX('CLIENT LIST'!S$2:S$11,SMALL(IF('CLIENT LIST'!$L$2:$L$11="WVHA",ROW('CLIENT LIST'!$L$2:$L$11)-(ROW('CLIENT LIST'!$L$2)-1)),ROWS($1:37))),"")</f>
        <v/>
      </c>
      <c r="H38" s="260" t="str">
        <f t="array" ref="H38">IFERROR(INDEX('CLIENT LIST'!T$2:T$11,SMALL(IF('CLIENT LIST'!$L$2:$L$11="WVHA",ROW('CLIENT LIST'!$L$2:$L$11)-(ROW('CLIENT LIST'!$L$2)-1)),ROWS($1:37))),"")</f>
        <v/>
      </c>
      <c r="I38" s="260" t="str">
        <f t="array" ref="I38">IFERROR(INDEX('CLIENT LIST'!U$2:U$11,SMALL(IF('CLIENT LIST'!$L$2:$L$11="WVHA",ROW('CLIENT LIST'!$L$2:$L$11)-(ROW('CLIENT LIST'!$L$2)-1)),ROWS($1:37))),"")</f>
        <v/>
      </c>
      <c r="J38" s="260" t="str">
        <f t="array" ref="J38">IFERROR(INDEX('CLIENT LIST'!V$2:V$11,SMALL(IF('CLIENT LIST'!$L$2:$L$11="WVHA",ROW('CLIENT LIST'!$L$2:$L$11)-(ROW('CLIENT LIST'!$L$2)-1)),ROWS($1:37))),"")</f>
        <v/>
      </c>
      <c r="K38" s="260" t="str">
        <f t="array" ref="K38">IFERROR(INDEX('CLIENT LIST'!W$2:W$11,SMALL(IF('CLIENT LIST'!$L$2:$L$11="WVHA",ROW('CLIENT LIST'!$L$2:$L$11)-(ROW('CLIENT LIST'!$L$2)-1)),ROWS($1:37))),"")</f>
        <v/>
      </c>
      <c r="L38" s="275" t="str">
        <f t="array" ref="L38">IFERROR(INDEX('CLIENT LIST'!Z$2:Z$11,SMALL(IF('CLIENT LIST'!$L$2:$L$11="WVHA",ROW('CLIENT LIST'!$L$2:$L$11)-(ROW('CLIENT LIST'!$L$2)-1)),ROWS($1:37))),"")</f>
        <v/>
      </c>
      <c r="M38" s="276" t="str">
        <f t="array" ref="M38">IFERROR(INDEX('CLIENT LIST'!AA$2:AA$11,SMALL(IF('CLIENT LIST'!$L$2:$L$11="WVHA",ROW('CLIENT LIST'!$L$2:$L$11)-(ROW('CLIENT LIST'!$L$2)-1)),ROWS($1:37))),"")</f>
        <v/>
      </c>
    </row>
    <row r="39" spans="1:13" x14ac:dyDescent="0.15">
      <c r="A39" s="265">
        <v>38</v>
      </c>
      <c r="B39" s="271" t="str">
        <f t="array" ref="B39">IFERROR(INDEX('CLIENT LIST'!E$2:E$11,SMALL(IF('CLIENT LIST'!$L$2:$L$11="WVHA",ROW('CLIENT LIST'!$L$2:$L$11)-(ROW('CLIENT LIST'!$L$2)-1)),ROWS($1:38))),"")</f>
        <v/>
      </c>
      <c r="C39" s="272" t="str">
        <f t="array" ref="C39">IFERROR(INDEX('CLIENT LIST'!G$2:G$11,SMALL(IF('CLIENT LIST'!$L$2:$L$11="WVHA",ROW('CLIENT LIST'!$L$2:$L$11)-(ROW('CLIENT LIST'!$L$2)-1)),ROWS($1:38))),"")</f>
        <v/>
      </c>
      <c r="D39" s="272" t="str">
        <f t="array" ref="D39">IFERROR(INDEX('CLIENT LIST'!F$2:F$11,SMALL(IF('CLIENT LIST'!$L$2:$L$11="WVHA",ROW('CLIENT LIST'!$L$2:$L$11)-(ROW('CLIENT LIST'!$L$2)-1)),ROWS($1:38))),"")</f>
        <v/>
      </c>
      <c r="E39" s="259" t="str">
        <f t="array" ref="E39">IFERROR(INDEX('CLIENT LIST'!H$2:H$11,SMALL(IF('CLIENT LIST'!$L$2:$L$11="WVHA",ROW('CLIENT LIST'!$L$2:$L$11)-(ROW('CLIENT LIST'!$L$2)-1)),ROWS($1:38))),"")</f>
        <v/>
      </c>
      <c r="F39" s="273" t="str">
        <f t="array" ref="F39">IFERROR(INDEX('CLIENT LIST'!I$2:I$11,SMALL(IF('CLIENT LIST'!$L$2:$L$11="WVHA",ROW('CLIENT LIST'!$L$2:$L$11)-(ROW('CLIENT LIST'!$L$2)-1)),ROWS($1:38))),"")</f>
        <v/>
      </c>
      <c r="G39" s="274" t="str">
        <f t="array" ref="G39">IFERROR(INDEX('CLIENT LIST'!S$2:S$11,SMALL(IF('CLIENT LIST'!$L$2:$L$11="WVHA",ROW('CLIENT LIST'!$L$2:$L$11)-(ROW('CLIENT LIST'!$L$2)-1)),ROWS($1:38))),"")</f>
        <v/>
      </c>
      <c r="H39" s="260" t="str">
        <f t="array" ref="H39">IFERROR(INDEX('CLIENT LIST'!T$2:T$11,SMALL(IF('CLIENT LIST'!$L$2:$L$11="WVHA",ROW('CLIENT LIST'!$L$2:$L$11)-(ROW('CLIENT LIST'!$L$2)-1)),ROWS($1:38))),"")</f>
        <v/>
      </c>
      <c r="I39" s="260" t="str">
        <f t="array" ref="I39">IFERROR(INDEX('CLIENT LIST'!U$2:U$11,SMALL(IF('CLIENT LIST'!$L$2:$L$11="WVHA",ROW('CLIENT LIST'!$L$2:$L$11)-(ROW('CLIENT LIST'!$L$2)-1)),ROWS($1:38))),"")</f>
        <v/>
      </c>
      <c r="J39" s="260" t="str">
        <f t="array" ref="J39">IFERROR(INDEX('CLIENT LIST'!V$2:V$11,SMALL(IF('CLIENT LIST'!$L$2:$L$11="WVHA",ROW('CLIENT LIST'!$L$2:$L$11)-(ROW('CLIENT LIST'!$L$2)-1)),ROWS($1:38))),"")</f>
        <v/>
      </c>
      <c r="K39" s="260" t="str">
        <f t="array" ref="K39">IFERROR(INDEX('CLIENT LIST'!W$2:W$11,SMALL(IF('CLIENT LIST'!$L$2:$L$11="WVHA",ROW('CLIENT LIST'!$L$2:$L$11)-(ROW('CLIENT LIST'!$L$2)-1)),ROWS($1:38))),"")</f>
        <v/>
      </c>
      <c r="L39" s="275" t="str">
        <f t="array" ref="L39">IFERROR(INDEX('CLIENT LIST'!Z$2:Z$11,SMALL(IF('CLIENT LIST'!$L$2:$L$11="WVHA",ROW('CLIENT LIST'!$L$2:$L$11)-(ROW('CLIENT LIST'!$L$2)-1)),ROWS($1:38))),"")</f>
        <v/>
      </c>
      <c r="M39" s="276" t="str">
        <f t="array" ref="M39">IFERROR(INDEX('CLIENT LIST'!AA$2:AA$11,SMALL(IF('CLIENT LIST'!$L$2:$L$11="WVHA",ROW('CLIENT LIST'!$L$2:$L$11)-(ROW('CLIENT LIST'!$L$2)-1)),ROWS($1:38))),"")</f>
        <v/>
      </c>
    </row>
    <row r="40" spans="1:13" x14ac:dyDescent="0.15">
      <c r="A40" s="265">
        <v>39</v>
      </c>
      <c r="B40" s="271" t="str">
        <f t="array" ref="B40">IFERROR(INDEX('CLIENT LIST'!E$2:E$11,SMALL(IF('CLIENT LIST'!$L$2:$L$11="WVHA",ROW('CLIENT LIST'!$L$2:$L$11)-(ROW('CLIENT LIST'!$L$2)-1)),ROWS($1:39))),"")</f>
        <v/>
      </c>
      <c r="C40" s="272" t="str">
        <f t="array" ref="C40">IFERROR(INDEX('CLIENT LIST'!G$2:G$11,SMALL(IF('CLIENT LIST'!$L$2:$L$11="WVHA",ROW('CLIENT LIST'!$L$2:$L$11)-(ROW('CLIENT LIST'!$L$2)-1)),ROWS($1:39))),"")</f>
        <v/>
      </c>
      <c r="D40" s="272" t="str">
        <f t="array" ref="D40">IFERROR(INDEX('CLIENT LIST'!F$2:F$11,SMALL(IF('CLIENT LIST'!$L$2:$L$11="WVHA",ROW('CLIENT LIST'!$L$2:$L$11)-(ROW('CLIENT LIST'!$L$2)-1)),ROWS($1:39))),"")</f>
        <v/>
      </c>
      <c r="E40" s="259" t="str">
        <f t="array" ref="E40">IFERROR(INDEX('CLIENT LIST'!H$2:H$11,SMALL(IF('CLIENT LIST'!$L$2:$L$11="WVHA",ROW('CLIENT LIST'!$L$2:$L$11)-(ROW('CLIENT LIST'!$L$2)-1)),ROWS($1:39))),"")</f>
        <v/>
      </c>
      <c r="F40" s="273" t="str">
        <f t="array" ref="F40">IFERROR(INDEX('CLIENT LIST'!I$2:I$11,SMALL(IF('CLIENT LIST'!$L$2:$L$11="WVHA",ROW('CLIENT LIST'!$L$2:$L$11)-(ROW('CLIENT LIST'!$L$2)-1)),ROWS($1:39))),"")</f>
        <v/>
      </c>
      <c r="G40" s="274" t="str">
        <f t="array" ref="G40">IFERROR(INDEX('CLIENT LIST'!S$2:S$11,SMALL(IF('CLIENT LIST'!$L$2:$L$11="WVHA",ROW('CLIENT LIST'!$L$2:$L$11)-(ROW('CLIENT LIST'!$L$2)-1)),ROWS($1:39))),"")</f>
        <v/>
      </c>
      <c r="H40" s="260" t="str">
        <f t="array" ref="H40">IFERROR(INDEX('CLIENT LIST'!T$2:T$11,SMALL(IF('CLIENT LIST'!$L$2:$L$11="WVHA",ROW('CLIENT LIST'!$L$2:$L$11)-(ROW('CLIENT LIST'!$L$2)-1)),ROWS($1:39))),"")</f>
        <v/>
      </c>
      <c r="I40" s="260" t="str">
        <f t="array" ref="I40">IFERROR(INDEX('CLIENT LIST'!U$2:U$11,SMALL(IF('CLIENT LIST'!$L$2:$L$11="WVHA",ROW('CLIENT LIST'!$L$2:$L$11)-(ROW('CLIENT LIST'!$L$2)-1)),ROWS($1:39))),"")</f>
        <v/>
      </c>
      <c r="J40" s="260" t="str">
        <f t="array" ref="J40">IFERROR(INDEX('CLIENT LIST'!V$2:V$11,SMALL(IF('CLIENT LIST'!$L$2:$L$11="WVHA",ROW('CLIENT LIST'!$L$2:$L$11)-(ROW('CLIENT LIST'!$L$2)-1)),ROWS($1:39))),"")</f>
        <v/>
      </c>
      <c r="K40" s="260" t="str">
        <f t="array" ref="K40">IFERROR(INDEX('CLIENT LIST'!W$2:W$11,SMALL(IF('CLIENT LIST'!$L$2:$L$11="WVHA",ROW('CLIENT LIST'!$L$2:$L$11)-(ROW('CLIENT LIST'!$L$2)-1)),ROWS($1:39))),"")</f>
        <v/>
      </c>
      <c r="L40" s="275" t="str">
        <f t="array" ref="L40">IFERROR(INDEX('CLIENT LIST'!Z$2:Z$11,SMALL(IF('CLIENT LIST'!$L$2:$L$11="WVHA",ROW('CLIENT LIST'!$L$2:$L$11)-(ROW('CLIENT LIST'!$L$2)-1)),ROWS($1:39))),"")</f>
        <v/>
      </c>
      <c r="M40" s="276" t="str">
        <f t="array" ref="M40">IFERROR(INDEX('CLIENT LIST'!AA$2:AA$11,SMALL(IF('CLIENT LIST'!$L$2:$L$11="WVHA",ROW('CLIENT LIST'!$L$2:$L$11)-(ROW('CLIENT LIST'!$L$2)-1)),ROWS($1:39))),"")</f>
        <v/>
      </c>
    </row>
    <row r="41" spans="1:13" x14ac:dyDescent="0.15">
      <c r="A41" s="265">
        <v>40</v>
      </c>
      <c r="B41" s="271" t="str">
        <f t="array" ref="B41">IFERROR(INDEX('CLIENT LIST'!E$2:E$11,SMALL(IF('CLIENT LIST'!$L$2:$L$11="WVHA",ROW('CLIENT LIST'!$L$2:$L$11)-(ROW('CLIENT LIST'!$L$2)-1)),ROWS($1:40))),"")</f>
        <v/>
      </c>
      <c r="C41" s="272" t="str">
        <f t="array" ref="C41">IFERROR(INDEX('CLIENT LIST'!G$2:G$11,SMALL(IF('CLIENT LIST'!$L$2:$L$11="WVHA",ROW('CLIENT LIST'!$L$2:$L$11)-(ROW('CLIENT LIST'!$L$2)-1)),ROWS($1:40))),"")</f>
        <v/>
      </c>
      <c r="D41" s="272" t="str">
        <f t="array" ref="D41">IFERROR(INDEX('CLIENT LIST'!F$2:F$11,SMALL(IF('CLIENT LIST'!$L$2:$L$11="WVHA",ROW('CLIENT LIST'!$L$2:$L$11)-(ROW('CLIENT LIST'!$L$2)-1)),ROWS($1:40))),"")</f>
        <v/>
      </c>
      <c r="E41" s="259" t="str">
        <f t="array" ref="E41">IFERROR(INDEX('CLIENT LIST'!H$2:H$11,SMALL(IF('CLIENT LIST'!$L$2:$L$11="WVHA",ROW('CLIENT LIST'!$L$2:$L$11)-(ROW('CLIENT LIST'!$L$2)-1)),ROWS($1:40))),"")</f>
        <v/>
      </c>
      <c r="F41" s="273" t="str">
        <f t="array" ref="F41">IFERROR(INDEX('CLIENT LIST'!I$2:I$11,SMALL(IF('CLIENT LIST'!$L$2:$L$11="WVHA",ROW('CLIENT LIST'!$L$2:$L$11)-(ROW('CLIENT LIST'!$L$2)-1)),ROWS($1:40))),"")</f>
        <v/>
      </c>
      <c r="G41" s="274" t="str">
        <f t="array" ref="G41">IFERROR(INDEX('CLIENT LIST'!S$2:S$11,SMALL(IF('CLIENT LIST'!$L$2:$L$11="WVHA",ROW('CLIENT LIST'!$L$2:$L$11)-(ROW('CLIENT LIST'!$L$2)-1)),ROWS($1:40))),"")</f>
        <v/>
      </c>
      <c r="H41" s="260" t="str">
        <f t="array" ref="H41">IFERROR(INDEX('CLIENT LIST'!T$2:T$11,SMALL(IF('CLIENT LIST'!$L$2:$L$11="WVHA",ROW('CLIENT LIST'!$L$2:$L$11)-(ROW('CLIENT LIST'!$L$2)-1)),ROWS($1:40))),"")</f>
        <v/>
      </c>
      <c r="I41" s="260" t="str">
        <f t="array" ref="I41">IFERROR(INDEX('CLIENT LIST'!U$2:U$11,SMALL(IF('CLIENT LIST'!$L$2:$L$11="WVHA",ROW('CLIENT LIST'!$L$2:$L$11)-(ROW('CLIENT LIST'!$L$2)-1)),ROWS($1:40))),"")</f>
        <v/>
      </c>
      <c r="J41" s="260" t="str">
        <f t="array" ref="J41">IFERROR(INDEX('CLIENT LIST'!V$2:V$11,SMALL(IF('CLIENT LIST'!$L$2:$L$11="WVHA",ROW('CLIENT LIST'!$L$2:$L$11)-(ROW('CLIENT LIST'!$L$2)-1)),ROWS($1:40))),"")</f>
        <v/>
      </c>
      <c r="K41" s="260" t="str">
        <f t="array" ref="K41">IFERROR(INDEX('CLIENT LIST'!W$2:W$11,SMALL(IF('CLIENT LIST'!$L$2:$L$11="WVHA",ROW('CLIENT LIST'!$L$2:$L$11)-(ROW('CLIENT LIST'!$L$2)-1)),ROWS($1:40))),"")</f>
        <v/>
      </c>
      <c r="L41" s="275" t="str">
        <f t="array" ref="L41">IFERROR(INDEX('CLIENT LIST'!Z$2:Z$11,SMALL(IF('CLIENT LIST'!$L$2:$L$11="WVHA",ROW('CLIENT LIST'!$L$2:$L$11)-(ROW('CLIENT LIST'!$L$2)-1)),ROWS($1:40))),"")</f>
        <v/>
      </c>
      <c r="M41" s="276" t="str">
        <f t="array" ref="M41">IFERROR(INDEX('CLIENT LIST'!AA$2:AA$11,SMALL(IF('CLIENT LIST'!$L$2:$L$11="WVHA",ROW('CLIENT LIST'!$L$2:$L$11)-(ROW('CLIENT LIST'!$L$2)-1)),ROWS($1:40))),"")</f>
        <v/>
      </c>
    </row>
    <row r="42" spans="1:13" x14ac:dyDescent="0.15">
      <c r="A42" s="265">
        <v>41</v>
      </c>
      <c r="B42" s="271" t="str">
        <f t="array" ref="B42">IFERROR(INDEX('CLIENT LIST'!E$2:E$11,SMALL(IF('CLIENT LIST'!$L$2:$L$11="WVHA",ROW('CLIENT LIST'!$L$2:$L$11)-(ROW('CLIENT LIST'!$L$2)-1)),ROWS($1:41))),"")</f>
        <v/>
      </c>
      <c r="C42" s="272" t="str">
        <f t="array" ref="C42">IFERROR(INDEX('CLIENT LIST'!G$2:G$11,SMALL(IF('CLIENT LIST'!$L$2:$L$11="WVHA",ROW('CLIENT LIST'!$L$2:$L$11)-(ROW('CLIENT LIST'!$L$2)-1)),ROWS($1:41))),"")</f>
        <v/>
      </c>
      <c r="D42" s="272" t="str">
        <f t="array" ref="D42">IFERROR(INDEX('CLIENT LIST'!F$2:F$11,SMALL(IF('CLIENT LIST'!$L$2:$L$11="WVHA",ROW('CLIENT LIST'!$L$2:$L$11)-(ROW('CLIENT LIST'!$L$2)-1)),ROWS($1:41))),"")</f>
        <v/>
      </c>
      <c r="E42" s="259" t="str">
        <f t="array" ref="E42">IFERROR(INDEX('CLIENT LIST'!H$2:H$11,SMALL(IF('CLIENT LIST'!$L$2:$L$11="WVHA",ROW('CLIENT LIST'!$L$2:$L$11)-(ROW('CLIENT LIST'!$L$2)-1)),ROWS($1:41))),"")</f>
        <v/>
      </c>
      <c r="F42" s="273" t="str">
        <f t="array" ref="F42">IFERROR(INDEX('CLIENT LIST'!I$2:I$11,SMALL(IF('CLIENT LIST'!$L$2:$L$11="WVHA",ROW('CLIENT LIST'!$L$2:$L$11)-(ROW('CLIENT LIST'!$L$2)-1)),ROWS($1:41))),"")</f>
        <v/>
      </c>
      <c r="G42" s="274" t="str">
        <f t="array" ref="G42">IFERROR(INDEX('CLIENT LIST'!S$2:S$11,SMALL(IF('CLIENT LIST'!$L$2:$L$11="WVHA",ROW('CLIENT LIST'!$L$2:$L$11)-(ROW('CLIENT LIST'!$L$2)-1)),ROWS($1:41))),"")</f>
        <v/>
      </c>
      <c r="H42" s="260" t="str">
        <f t="array" ref="H42">IFERROR(INDEX('CLIENT LIST'!T$2:T$11,SMALL(IF('CLIENT LIST'!$L$2:$L$11="WVHA",ROW('CLIENT LIST'!$L$2:$L$11)-(ROW('CLIENT LIST'!$L$2)-1)),ROWS($1:41))),"")</f>
        <v/>
      </c>
      <c r="I42" s="260" t="str">
        <f t="array" ref="I42">IFERROR(INDEX('CLIENT LIST'!U$2:U$11,SMALL(IF('CLIENT LIST'!$L$2:$L$11="WVHA",ROW('CLIENT LIST'!$L$2:$L$11)-(ROW('CLIENT LIST'!$L$2)-1)),ROWS($1:41))),"")</f>
        <v/>
      </c>
      <c r="J42" s="260" t="str">
        <f t="array" ref="J42">IFERROR(INDEX('CLIENT LIST'!V$2:V$11,SMALL(IF('CLIENT LIST'!$L$2:$L$11="WVHA",ROW('CLIENT LIST'!$L$2:$L$11)-(ROW('CLIENT LIST'!$L$2)-1)),ROWS($1:41))),"")</f>
        <v/>
      </c>
      <c r="K42" s="260" t="str">
        <f t="array" ref="K42">IFERROR(INDEX('CLIENT LIST'!W$2:W$11,SMALL(IF('CLIENT LIST'!$L$2:$L$11="WVHA",ROW('CLIENT LIST'!$L$2:$L$11)-(ROW('CLIENT LIST'!$L$2)-1)),ROWS($1:41))),"")</f>
        <v/>
      </c>
      <c r="L42" s="275" t="str">
        <f t="array" ref="L42">IFERROR(INDEX('CLIENT LIST'!Z$2:Z$11,SMALL(IF('CLIENT LIST'!$L$2:$L$11="WVHA",ROW('CLIENT LIST'!$L$2:$L$11)-(ROW('CLIENT LIST'!$L$2)-1)),ROWS($1:41))),"")</f>
        <v/>
      </c>
      <c r="M42" s="276" t="str">
        <f t="array" ref="M42">IFERROR(INDEX('CLIENT LIST'!AA$2:AA$11,SMALL(IF('CLIENT LIST'!$L$2:$L$11="WVHA",ROW('CLIENT LIST'!$L$2:$L$11)-(ROW('CLIENT LIST'!$L$2)-1)),ROWS($1:41))),"")</f>
        <v/>
      </c>
    </row>
    <row r="43" spans="1:13" x14ac:dyDescent="0.15">
      <c r="A43" s="265">
        <v>42</v>
      </c>
      <c r="B43" s="271" t="str">
        <f t="array" ref="B43">IFERROR(INDEX('CLIENT LIST'!E$2:E$11,SMALL(IF('CLIENT LIST'!$L$2:$L$11="WVHA",ROW('CLIENT LIST'!$L$2:$L$11)-(ROW('CLIENT LIST'!$L$2)-1)),ROWS($1:42))),"")</f>
        <v/>
      </c>
      <c r="C43" s="272" t="str">
        <f t="array" ref="C43">IFERROR(INDEX('CLIENT LIST'!G$2:G$11,SMALL(IF('CLIENT LIST'!$L$2:$L$11="WVHA",ROW('CLIENT LIST'!$L$2:$L$11)-(ROW('CLIENT LIST'!$L$2)-1)),ROWS($1:42))),"")</f>
        <v/>
      </c>
      <c r="D43" s="272" t="str">
        <f t="array" ref="D43">IFERROR(INDEX('CLIENT LIST'!F$2:F$11,SMALL(IF('CLIENT LIST'!$L$2:$L$11="WVHA",ROW('CLIENT LIST'!$L$2:$L$11)-(ROW('CLIENT LIST'!$L$2)-1)),ROWS($1:42))),"")</f>
        <v/>
      </c>
      <c r="E43" s="259" t="str">
        <f t="array" ref="E43">IFERROR(INDEX('CLIENT LIST'!H$2:H$11,SMALL(IF('CLIENT LIST'!$L$2:$L$11="WVHA",ROW('CLIENT LIST'!$L$2:$L$11)-(ROW('CLIENT LIST'!$L$2)-1)),ROWS($1:42))),"")</f>
        <v/>
      </c>
      <c r="F43" s="273" t="str">
        <f t="array" ref="F43">IFERROR(INDEX('CLIENT LIST'!I$2:I$11,SMALL(IF('CLIENT LIST'!$L$2:$L$11="WVHA",ROW('CLIENT LIST'!$L$2:$L$11)-(ROW('CLIENT LIST'!$L$2)-1)),ROWS($1:42))),"")</f>
        <v/>
      </c>
      <c r="G43" s="274" t="str">
        <f t="array" ref="G43">IFERROR(INDEX('CLIENT LIST'!S$2:S$11,SMALL(IF('CLIENT LIST'!$L$2:$L$11="WVHA",ROW('CLIENT LIST'!$L$2:$L$11)-(ROW('CLIENT LIST'!$L$2)-1)),ROWS($1:42))),"")</f>
        <v/>
      </c>
      <c r="H43" s="260" t="str">
        <f t="array" ref="H43">IFERROR(INDEX('CLIENT LIST'!T$2:T$11,SMALL(IF('CLIENT LIST'!$L$2:$L$11="WVHA",ROW('CLIENT LIST'!$L$2:$L$11)-(ROW('CLIENT LIST'!$L$2)-1)),ROWS($1:42))),"")</f>
        <v/>
      </c>
      <c r="I43" s="260" t="str">
        <f t="array" ref="I43">IFERROR(INDEX('CLIENT LIST'!U$2:U$11,SMALL(IF('CLIENT LIST'!$L$2:$L$11="WVHA",ROW('CLIENT LIST'!$L$2:$L$11)-(ROW('CLIENT LIST'!$L$2)-1)),ROWS($1:42))),"")</f>
        <v/>
      </c>
      <c r="J43" s="260" t="str">
        <f t="array" ref="J43">IFERROR(INDEX('CLIENT LIST'!V$2:V$11,SMALL(IF('CLIENT LIST'!$L$2:$L$11="WVHA",ROW('CLIENT LIST'!$L$2:$L$11)-(ROW('CLIENT LIST'!$L$2)-1)),ROWS($1:42))),"")</f>
        <v/>
      </c>
      <c r="K43" s="260" t="str">
        <f t="array" ref="K43">IFERROR(INDEX('CLIENT LIST'!W$2:W$11,SMALL(IF('CLIENT LIST'!$L$2:$L$11="WVHA",ROW('CLIENT LIST'!$L$2:$L$11)-(ROW('CLIENT LIST'!$L$2)-1)),ROWS($1:42))),"")</f>
        <v/>
      </c>
      <c r="L43" s="275" t="str">
        <f t="array" ref="L43">IFERROR(INDEX('CLIENT LIST'!Z$2:Z$11,SMALL(IF('CLIENT LIST'!$L$2:$L$11="WVHA",ROW('CLIENT LIST'!$L$2:$L$11)-(ROW('CLIENT LIST'!$L$2)-1)),ROWS($1:42))),"")</f>
        <v/>
      </c>
      <c r="M43" s="276" t="str">
        <f t="array" ref="M43">IFERROR(INDEX('CLIENT LIST'!AA$2:AA$11,SMALL(IF('CLIENT LIST'!$L$2:$L$11="WVHA",ROW('CLIENT LIST'!$L$2:$L$11)-(ROW('CLIENT LIST'!$L$2)-1)),ROWS($1:42))),"")</f>
        <v/>
      </c>
    </row>
    <row r="44" spans="1:13" x14ac:dyDescent="0.15">
      <c r="A44" s="265">
        <v>43</v>
      </c>
      <c r="B44" s="271" t="str">
        <f t="array" ref="B44">IFERROR(INDEX('CLIENT LIST'!E$2:E$11,SMALL(IF('CLIENT LIST'!$L$2:$L$11="WVHA",ROW('CLIENT LIST'!$L$2:$L$11)-(ROW('CLIENT LIST'!$L$2)-1)),ROWS($1:43))),"")</f>
        <v/>
      </c>
      <c r="C44" s="272" t="str">
        <f t="array" ref="C44">IFERROR(INDEX('CLIENT LIST'!G$2:G$11,SMALL(IF('CLIENT LIST'!$L$2:$L$11="WVHA",ROW('CLIENT LIST'!$L$2:$L$11)-(ROW('CLIENT LIST'!$L$2)-1)),ROWS($1:43))),"")</f>
        <v/>
      </c>
      <c r="D44" s="272" t="str">
        <f t="array" ref="D44">IFERROR(INDEX('CLIENT LIST'!F$2:F$11,SMALL(IF('CLIENT LIST'!$L$2:$L$11="WVHA",ROW('CLIENT LIST'!$L$2:$L$11)-(ROW('CLIENT LIST'!$L$2)-1)),ROWS($1:43))),"")</f>
        <v/>
      </c>
      <c r="E44" s="259" t="str">
        <f t="array" ref="E44">IFERROR(INDEX('CLIENT LIST'!H$2:H$11,SMALL(IF('CLIENT LIST'!$L$2:$L$11="WVHA",ROW('CLIENT LIST'!$L$2:$L$11)-(ROW('CLIENT LIST'!$L$2)-1)),ROWS($1:43))),"")</f>
        <v/>
      </c>
      <c r="F44" s="273" t="str">
        <f t="array" ref="F44">IFERROR(INDEX('CLIENT LIST'!I$2:I$11,SMALL(IF('CLIENT LIST'!$L$2:$L$11="WVHA",ROW('CLIENT LIST'!$L$2:$L$11)-(ROW('CLIENT LIST'!$L$2)-1)),ROWS($1:43))),"")</f>
        <v/>
      </c>
      <c r="G44" s="274" t="str">
        <f t="array" ref="G44">IFERROR(INDEX('CLIENT LIST'!S$2:S$11,SMALL(IF('CLIENT LIST'!$L$2:$L$11="WVHA",ROW('CLIENT LIST'!$L$2:$L$11)-(ROW('CLIENT LIST'!$L$2)-1)),ROWS($1:43))),"")</f>
        <v/>
      </c>
      <c r="H44" s="260" t="str">
        <f t="array" ref="H44">IFERROR(INDEX('CLIENT LIST'!T$2:T$11,SMALL(IF('CLIENT LIST'!$L$2:$L$11="WVHA",ROW('CLIENT LIST'!$L$2:$L$11)-(ROW('CLIENT LIST'!$L$2)-1)),ROWS($1:43))),"")</f>
        <v/>
      </c>
      <c r="I44" s="260" t="str">
        <f t="array" ref="I44">IFERROR(INDEX('CLIENT LIST'!U$2:U$11,SMALL(IF('CLIENT LIST'!$L$2:$L$11="WVHA",ROW('CLIENT LIST'!$L$2:$L$11)-(ROW('CLIENT LIST'!$L$2)-1)),ROWS($1:43))),"")</f>
        <v/>
      </c>
      <c r="J44" s="260" t="str">
        <f t="array" ref="J44">IFERROR(INDEX('CLIENT LIST'!V$2:V$11,SMALL(IF('CLIENT LIST'!$L$2:$L$11="WVHA",ROW('CLIENT LIST'!$L$2:$L$11)-(ROW('CLIENT LIST'!$L$2)-1)),ROWS($1:43))),"")</f>
        <v/>
      </c>
      <c r="K44" s="260" t="str">
        <f t="array" ref="K44">IFERROR(INDEX('CLIENT LIST'!W$2:W$11,SMALL(IF('CLIENT LIST'!$L$2:$L$11="WVHA",ROW('CLIENT LIST'!$L$2:$L$11)-(ROW('CLIENT LIST'!$L$2)-1)),ROWS($1:43))),"")</f>
        <v/>
      </c>
      <c r="L44" s="275" t="str">
        <f t="array" ref="L44">IFERROR(INDEX('CLIENT LIST'!Z$2:Z$11,SMALL(IF('CLIENT LIST'!$L$2:$L$11="WVHA",ROW('CLIENT LIST'!$L$2:$L$11)-(ROW('CLIENT LIST'!$L$2)-1)),ROWS($1:43))),"")</f>
        <v/>
      </c>
      <c r="M44" s="276" t="str">
        <f t="array" ref="M44">IFERROR(INDEX('CLIENT LIST'!AA$2:AA$11,SMALL(IF('CLIENT LIST'!$L$2:$L$11="WVHA",ROW('CLIENT LIST'!$L$2:$L$11)-(ROW('CLIENT LIST'!$L$2)-1)),ROWS($1:43))),"")</f>
        <v/>
      </c>
    </row>
    <row r="45" spans="1:13" x14ac:dyDescent="0.15">
      <c r="A45" s="265">
        <v>44</v>
      </c>
      <c r="B45" s="271" t="str">
        <f t="array" ref="B45">IFERROR(INDEX('CLIENT LIST'!E$2:E$11,SMALL(IF('CLIENT LIST'!$L$2:$L$11="WVHA",ROW('CLIENT LIST'!$L$2:$L$11)-(ROW('CLIENT LIST'!$L$2)-1)),ROWS($1:44))),"")</f>
        <v/>
      </c>
      <c r="C45" s="272" t="str">
        <f t="array" ref="C45">IFERROR(INDEX('CLIENT LIST'!G$2:G$11,SMALL(IF('CLIENT LIST'!$L$2:$L$11="WVHA",ROW('CLIENT LIST'!$L$2:$L$11)-(ROW('CLIENT LIST'!$L$2)-1)),ROWS($1:44))),"")</f>
        <v/>
      </c>
      <c r="D45" s="272" t="str">
        <f t="array" ref="D45">IFERROR(INDEX('CLIENT LIST'!F$2:F$11,SMALL(IF('CLIENT LIST'!$L$2:$L$11="WVHA",ROW('CLIENT LIST'!$L$2:$L$11)-(ROW('CLIENT LIST'!$L$2)-1)),ROWS($1:44))),"")</f>
        <v/>
      </c>
      <c r="E45" s="259" t="str">
        <f t="array" ref="E45">IFERROR(INDEX('CLIENT LIST'!H$2:H$11,SMALL(IF('CLIENT LIST'!$L$2:$L$11="WVHA",ROW('CLIENT LIST'!$L$2:$L$11)-(ROW('CLIENT LIST'!$L$2)-1)),ROWS($1:44))),"")</f>
        <v/>
      </c>
      <c r="F45" s="273" t="str">
        <f t="array" ref="F45">IFERROR(INDEX('CLIENT LIST'!I$2:I$11,SMALL(IF('CLIENT LIST'!$L$2:$L$11="WVHA",ROW('CLIENT LIST'!$L$2:$L$11)-(ROW('CLIENT LIST'!$L$2)-1)),ROWS($1:44))),"")</f>
        <v/>
      </c>
      <c r="G45" s="274" t="str">
        <f t="array" ref="G45">IFERROR(INDEX('CLIENT LIST'!S$2:S$11,SMALL(IF('CLIENT LIST'!$L$2:$L$11="WVHA",ROW('CLIENT LIST'!$L$2:$L$11)-(ROW('CLIENT LIST'!$L$2)-1)),ROWS($1:44))),"")</f>
        <v/>
      </c>
      <c r="H45" s="260" t="str">
        <f t="array" ref="H45">IFERROR(INDEX('CLIENT LIST'!T$2:T$11,SMALL(IF('CLIENT LIST'!$L$2:$L$11="WVHA",ROW('CLIENT LIST'!$L$2:$L$11)-(ROW('CLIENT LIST'!$L$2)-1)),ROWS($1:44))),"")</f>
        <v/>
      </c>
      <c r="I45" s="260" t="str">
        <f t="array" ref="I45">IFERROR(INDEX('CLIENT LIST'!U$2:U$11,SMALL(IF('CLIENT LIST'!$L$2:$L$11="WVHA",ROW('CLIENT LIST'!$L$2:$L$11)-(ROW('CLIENT LIST'!$L$2)-1)),ROWS($1:44))),"")</f>
        <v/>
      </c>
      <c r="J45" s="260" t="str">
        <f t="array" ref="J45">IFERROR(INDEX('CLIENT LIST'!V$2:V$11,SMALL(IF('CLIENT LIST'!$L$2:$L$11="WVHA",ROW('CLIENT LIST'!$L$2:$L$11)-(ROW('CLIENT LIST'!$L$2)-1)),ROWS($1:44))),"")</f>
        <v/>
      </c>
      <c r="K45" s="260" t="str">
        <f t="array" ref="K45">IFERROR(INDEX('CLIENT LIST'!W$2:W$11,SMALL(IF('CLIENT LIST'!$L$2:$L$11="WVHA",ROW('CLIENT LIST'!$L$2:$L$11)-(ROW('CLIENT LIST'!$L$2)-1)),ROWS($1:44))),"")</f>
        <v/>
      </c>
      <c r="L45" s="275" t="str">
        <f t="array" ref="L45">IFERROR(INDEX('CLIENT LIST'!Z$2:Z$11,SMALL(IF('CLIENT LIST'!$L$2:$L$11="WVHA",ROW('CLIENT LIST'!$L$2:$L$11)-(ROW('CLIENT LIST'!$L$2)-1)),ROWS($1:44))),"")</f>
        <v/>
      </c>
      <c r="M45" s="276" t="str">
        <f t="array" ref="M45">IFERROR(INDEX('CLIENT LIST'!AA$2:AA$11,SMALL(IF('CLIENT LIST'!$L$2:$L$11="WVHA",ROW('CLIENT LIST'!$L$2:$L$11)-(ROW('CLIENT LIST'!$L$2)-1)),ROWS($1:44))),"")</f>
        <v/>
      </c>
    </row>
    <row r="46" spans="1:13" x14ac:dyDescent="0.15">
      <c r="A46" s="265">
        <v>45</v>
      </c>
      <c r="B46" s="271" t="str">
        <f t="array" ref="B46">IFERROR(INDEX('CLIENT LIST'!E$2:E$11,SMALL(IF('CLIENT LIST'!$L$2:$L$11="WVHA",ROW('CLIENT LIST'!$L$2:$L$11)-(ROW('CLIENT LIST'!$L$2)-1)),ROWS($1:45))),"")</f>
        <v/>
      </c>
      <c r="C46" s="272" t="str">
        <f t="array" ref="C46">IFERROR(INDEX('CLIENT LIST'!G$2:G$11,SMALL(IF('CLIENT LIST'!$L$2:$L$11="WVHA",ROW('CLIENT LIST'!$L$2:$L$11)-(ROW('CLIENT LIST'!$L$2)-1)),ROWS($1:45))),"")</f>
        <v/>
      </c>
      <c r="D46" s="272" t="str">
        <f t="array" ref="D46">IFERROR(INDEX('CLIENT LIST'!F$2:F$11,SMALL(IF('CLIENT LIST'!$L$2:$L$11="WVHA",ROW('CLIENT LIST'!$L$2:$L$11)-(ROW('CLIENT LIST'!$L$2)-1)),ROWS($1:45))),"")</f>
        <v/>
      </c>
      <c r="E46" s="259" t="str">
        <f t="array" ref="E46">IFERROR(INDEX('CLIENT LIST'!H$2:H$11,SMALL(IF('CLIENT LIST'!$L$2:$L$11="WVHA",ROW('CLIENT LIST'!$L$2:$L$11)-(ROW('CLIENT LIST'!$L$2)-1)),ROWS($1:45))),"")</f>
        <v/>
      </c>
      <c r="F46" s="273" t="str">
        <f t="array" ref="F46">IFERROR(INDEX('CLIENT LIST'!I$2:I$11,SMALL(IF('CLIENT LIST'!$L$2:$L$11="WVHA",ROW('CLIENT LIST'!$L$2:$L$11)-(ROW('CLIENT LIST'!$L$2)-1)),ROWS($1:45))),"")</f>
        <v/>
      </c>
      <c r="G46" s="274" t="str">
        <f t="array" ref="G46">IFERROR(INDEX('CLIENT LIST'!S$2:S$11,SMALL(IF('CLIENT LIST'!$L$2:$L$11="WVHA",ROW('CLIENT LIST'!$L$2:$L$11)-(ROW('CLIENT LIST'!$L$2)-1)),ROWS($1:45))),"")</f>
        <v/>
      </c>
      <c r="H46" s="260" t="str">
        <f t="array" ref="H46">IFERROR(INDEX('CLIENT LIST'!T$2:T$11,SMALL(IF('CLIENT LIST'!$L$2:$L$11="WVHA",ROW('CLIENT LIST'!$L$2:$L$11)-(ROW('CLIENT LIST'!$L$2)-1)),ROWS($1:45))),"")</f>
        <v/>
      </c>
      <c r="I46" s="260" t="str">
        <f t="array" ref="I46">IFERROR(INDEX('CLIENT LIST'!U$2:U$11,SMALL(IF('CLIENT LIST'!$L$2:$L$11="WVHA",ROW('CLIENT LIST'!$L$2:$L$11)-(ROW('CLIENT LIST'!$L$2)-1)),ROWS($1:45))),"")</f>
        <v/>
      </c>
      <c r="J46" s="260" t="str">
        <f t="array" ref="J46">IFERROR(INDEX('CLIENT LIST'!V$2:V$11,SMALL(IF('CLIENT LIST'!$L$2:$L$11="WVHA",ROW('CLIENT LIST'!$L$2:$L$11)-(ROW('CLIENT LIST'!$L$2)-1)),ROWS($1:45))),"")</f>
        <v/>
      </c>
      <c r="K46" s="260" t="str">
        <f t="array" ref="K46">IFERROR(INDEX('CLIENT LIST'!W$2:W$11,SMALL(IF('CLIENT LIST'!$L$2:$L$11="WVHA",ROW('CLIENT LIST'!$L$2:$L$11)-(ROW('CLIENT LIST'!$L$2)-1)),ROWS($1:45))),"")</f>
        <v/>
      </c>
      <c r="L46" s="275" t="str">
        <f t="array" ref="L46">IFERROR(INDEX('CLIENT LIST'!Z$2:Z$11,SMALL(IF('CLIENT LIST'!$L$2:$L$11="WVHA",ROW('CLIENT LIST'!$L$2:$L$11)-(ROW('CLIENT LIST'!$L$2)-1)),ROWS($1:45))),"")</f>
        <v/>
      </c>
      <c r="M46" s="276" t="str">
        <f t="array" ref="M46">IFERROR(INDEX('CLIENT LIST'!AA$2:AA$11,SMALL(IF('CLIENT LIST'!$L$2:$L$11="WVHA",ROW('CLIENT LIST'!$L$2:$L$11)-(ROW('CLIENT LIST'!$L$2)-1)),ROWS($1:45))),"")</f>
        <v/>
      </c>
    </row>
    <row r="47" spans="1:13" x14ac:dyDescent="0.15">
      <c r="A47" s="265">
        <v>46</v>
      </c>
      <c r="B47" s="271" t="str">
        <f t="array" ref="B47">IFERROR(INDEX('CLIENT LIST'!E$2:E$11,SMALL(IF('CLIENT LIST'!$L$2:$L$11="WVHA",ROW('CLIENT LIST'!$L$2:$L$11)-(ROW('CLIENT LIST'!$L$2)-1)),ROWS($1:46))),"")</f>
        <v/>
      </c>
      <c r="C47" s="272" t="str">
        <f t="array" ref="C47">IFERROR(INDEX('CLIENT LIST'!G$2:G$11,SMALL(IF('CLIENT LIST'!$L$2:$L$11="WVHA",ROW('CLIENT LIST'!$L$2:$L$11)-(ROW('CLIENT LIST'!$L$2)-1)),ROWS($1:46))),"")</f>
        <v/>
      </c>
      <c r="D47" s="272" t="str">
        <f t="array" ref="D47">IFERROR(INDEX('CLIENT LIST'!F$2:F$11,SMALL(IF('CLIENT LIST'!$L$2:$L$11="WVHA",ROW('CLIENT LIST'!$L$2:$L$11)-(ROW('CLIENT LIST'!$L$2)-1)),ROWS($1:46))),"")</f>
        <v/>
      </c>
      <c r="E47" s="259" t="str">
        <f t="array" ref="E47">IFERROR(INDEX('CLIENT LIST'!H$2:H$11,SMALL(IF('CLIENT LIST'!$L$2:$L$11="WVHA",ROW('CLIENT LIST'!$L$2:$L$11)-(ROW('CLIENT LIST'!$L$2)-1)),ROWS($1:46))),"")</f>
        <v/>
      </c>
      <c r="F47" s="273" t="str">
        <f t="array" ref="F47">IFERROR(INDEX('CLIENT LIST'!I$2:I$11,SMALL(IF('CLIENT LIST'!$L$2:$L$11="WVHA",ROW('CLIENT LIST'!$L$2:$L$11)-(ROW('CLIENT LIST'!$L$2)-1)),ROWS($1:46))),"")</f>
        <v/>
      </c>
      <c r="G47" s="274" t="str">
        <f t="array" ref="G47">IFERROR(INDEX('CLIENT LIST'!S$2:S$11,SMALL(IF('CLIENT LIST'!$L$2:$L$11="WVHA",ROW('CLIENT LIST'!$L$2:$L$11)-(ROW('CLIENT LIST'!$L$2)-1)),ROWS($1:46))),"")</f>
        <v/>
      </c>
      <c r="H47" s="260" t="str">
        <f t="array" ref="H47">IFERROR(INDEX('CLIENT LIST'!T$2:T$11,SMALL(IF('CLIENT LIST'!$L$2:$L$11="WVHA",ROW('CLIENT LIST'!$L$2:$L$11)-(ROW('CLIENT LIST'!$L$2)-1)),ROWS($1:46))),"")</f>
        <v/>
      </c>
      <c r="I47" s="260" t="str">
        <f t="array" ref="I47">IFERROR(INDEX('CLIENT LIST'!U$2:U$11,SMALL(IF('CLIENT LIST'!$L$2:$L$11="WVHA",ROW('CLIENT LIST'!$L$2:$L$11)-(ROW('CLIENT LIST'!$L$2)-1)),ROWS($1:46))),"")</f>
        <v/>
      </c>
      <c r="J47" s="260" t="str">
        <f t="array" ref="J47">IFERROR(INDEX('CLIENT LIST'!V$2:V$11,SMALL(IF('CLIENT LIST'!$L$2:$L$11="WVHA",ROW('CLIENT LIST'!$L$2:$L$11)-(ROW('CLIENT LIST'!$L$2)-1)),ROWS($1:46))),"")</f>
        <v/>
      </c>
      <c r="K47" s="260" t="str">
        <f t="array" ref="K47">IFERROR(INDEX('CLIENT LIST'!W$2:W$11,SMALL(IF('CLIENT LIST'!$L$2:$L$11="WVHA",ROW('CLIENT LIST'!$L$2:$L$11)-(ROW('CLIENT LIST'!$L$2)-1)),ROWS($1:46))),"")</f>
        <v/>
      </c>
      <c r="L47" s="275" t="str">
        <f t="array" ref="L47">IFERROR(INDEX('CLIENT LIST'!Z$2:Z$11,SMALL(IF('CLIENT LIST'!$L$2:$L$11="WVHA",ROW('CLIENT LIST'!$L$2:$L$11)-(ROW('CLIENT LIST'!$L$2)-1)),ROWS($1:46))),"")</f>
        <v/>
      </c>
      <c r="M47" s="276" t="str">
        <f t="array" ref="M47">IFERROR(INDEX('CLIENT LIST'!AA$2:AA$11,SMALL(IF('CLIENT LIST'!$L$2:$L$11="WVHA",ROW('CLIENT LIST'!$L$2:$L$11)-(ROW('CLIENT LIST'!$L$2)-1)),ROWS($1:46))),"")</f>
        <v/>
      </c>
    </row>
    <row r="48" spans="1:13" x14ac:dyDescent="0.15">
      <c r="A48" s="265">
        <v>47</v>
      </c>
      <c r="B48" s="271" t="str">
        <f t="array" ref="B48">IFERROR(INDEX('CLIENT LIST'!E$2:E$11,SMALL(IF('CLIENT LIST'!$L$2:$L$11="WVHA",ROW('CLIENT LIST'!$L$2:$L$11)-(ROW('CLIENT LIST'!$L$2)-1)),ROWS($1:47))),"")</f>
        <v/>
      </c>
      <c r="C48" s="272" t="str">
        <f t="array" ref="C48">IFERROR(INDEX('CLIENT LIST'!G$2:G$11,SMALL(IF('CLIENT LIST'!$L$2:$L$11="WVHA",ROW('CLIENT LIST'!$L$2:$L$11)-(ROW('CLIENT LIST'!$L$2)-1)),ROWS($1:47))),"")</f>
        <v/>
      </c>
      <c r="D48" s="272" t="str">
        <f t="array" ref="D48">IFERROR(INDEX('CLIENT LIST'!F$2:F$11,SMALL(IF('CLIENT LIST'!$L$2:$L$11="WVHA",ROW('CLIENT LIST'!$L$2:$L$11)-(ROW('CLIENT LIST'!$L$2)-1)),ROWS($1:47))),"")</f>
        <v/>
      </c>
      <c r="E48" s="259" t="str">
        <f t="array" ref="E48">IFERROR(INDEX('CLIENT LIST'!H$2:H$11,SMALL(IF('CLIENT LIST'!$L$2:$L$11="WVHA",ROW('CLIENT LIST'!$L$2:$L$11)-(ROW('CLIENT LIST'!$L$2)-1)),ROWS($1:47))),"")</f>
        <v/>
      </c>
      <c r="F48" s="273" t="str">
        <f t="array" ref="F48">IFERROR(INDEX('CLIENT LIST'!I$2:I$11,SMALL(IF('CLIENT LIST'!$L$2:$L$11="WVHA",ROW('CLIENT LIST'!$L$2:$L$11)-(ROW('CLIENT LIST'!$L$2)-1)),ROWS($1:47))),"")</f>
        <v/>
      </c>
      <c r="G48" s="274" t="str">
        <f t="array" ref="G48">IFERROR(INDEX('CLIENT LIST'!S$2:S$11,SMALL(IF('CLIENT LIST'!$L$2:$L$11="WVHA",ROW('CLIENT LIST'!$L$2:$L$11)-(ROW('CLIENT LIST'!$L$2)-1)),ROWS($1:47))),"")</f>
        <v/>
      </c>
      <c r="H48" s="260" t="str">
        <f t="array" ref="H48">IFERROR(INDEX('CLIENT LIST'!T$2:T$11,SMALL(IF('CLIENT LIST'!$L$2:$L$11="WVHA",ROW('CLIENT LIST'!$L$2:$L$11)-(ROW('CLIENT LIST'!$L$2)-1)),ROWS($1:47))),"")</f>
        <v/>
      </c>
      <c r="I48" s="260" t="str">
        <f t="array" ref="I48">IFERROR(INDEX('CLIENT LIST'!U$2:U$11,SMALL(IF('CLIENT LIST'!$L$2:$L$11="WVHA",ROW('CLIENT LIST'!$L$2:$L$11)-(ROW('CLIENT LIST'!$L$2)-1)),ROWS($1:47))),"")</f>
        <v/>
      </c>
      <c r="J48" s="260" t="str">
        <f t="array" ref="J48">IFERROR(INDEX('CLIENT LIST'!V$2:V$11,SMALL(IF('CLIENT LIST'!$L$2:$L$11="WVHA",ROW('CLIENT LIST'!$L$2:$L$11)-(ROW('CLIENT LIST'!$L$2)-1)),ROWS($1:47))),"")</f>
        <v/>
      </c>
      <c r="K48" s="260" t="str">
        <f t="array" ref="K48">IFERROR(INDEX('CLIENT LIST'!W$2:W$11,SMALL(IF('CLIENT LIST'!$L$2:$L$11="WVHA",ROW('CLIENT LIST'!$L$2:$L$11)-(ROW('CLIENT LIST'!$L$2)-1)),ROWS($1:47))),"")</f>
        <v/>
      </c>
      <c r="L48" s="275" t="str">
        <f t="array" ref="L48">IFERROR(INDEX('CLIENT LIST'!Z$2:Z$11,SMALL(IF('CLIENT LIST'!$L$2:$L$11="WVHA",ROW('CLIENT LIST'!$L$2:$L$11)-(ROW('CLIENT LIST'!$L$2)-1)),ROWS($1:47))),"")</f>
        <v/>
      </c>
      <c r="M48" s="276" t="str">
        <f t="array" ref="M48">IFERROR(INDEX('CLIENT LIST'!AA$2:AA$11,SMALL(IF('CLIENT LIST'!$L$2:$L$11="WVHA",ROW('CLIENT LIST'!$L$2:$L$11)-(ROW('CLIENT LIST'!$L$2)-1)),ROWS($1:47))),"")</f>
        <v/>
      </c>
    </row>
    <row r="49" spans="1:13" x14ac:dyDescent="0.15">
      <c r="A49" s="265">
        <v>48</v>
      </c>
      <c r="B49" s="271" t="str">
        <f t="array" ref="B49">IFERROR(INDEX('CLIENT LIST'!E$2:E$11,SMALL(IF('CLIENT LIST'!$L$2:$L$11="WVHA",ROW('CLIENT LIST'!$L$2:$L$11)-(ROW('CLIENT LIST'!$L$2)-1)),ROWS($1:48))),"")</f>
        <v/>
      </c>
      <c r="C49" s="272" t="str">
        <f t="array" ref="C49">IFERROR(INDEX('CLIENT LIST'!G$2:G$11,SMALL(IF('CLIENT LIST'!$L$2:$L$11="WVHA",ROW('CLIENT LIST'!$L$2:$L$11)-(ROW('CLIENT LIST'!$L$2)-1)),ROWS($1:48))),"")</f>
        <v/>
      </c>
      <c r="D49" s="272" t="str">
        <f t="array" ref="D49">IFERROR(INDEX('CLIENT LIST'!F$2:F$11,SMALL(IF('CLIENT LIST'!$L$2:$L$11="WVHA",ROW('CLIENT LIST'!$L$2:$L$11)-(ROW('CLIENT LIST'!$L$2)-1)),ROWS($1:48))),"")</f>
        <v/>
      </c>
      <c r="E49" s="259" t="str">
        <f t="array" ref="E49">IFERROR(INDEX('CLIENT LIST'!H$2:H$11,SMALL(IF('CLIENT LIST'!$L$2:$L$11="WVHA",ROW('CLIENT LIST'!$L$2:$L$11)-(ROW('CLIENT LIST'!$L$2)-1)),ROWS($1:48))),"")</f>
        <v/>
      </c>
      <c r="F49" s="273" t="str">
        <f t="array" ref="F49">IFERROR(INDEX('CLIENT LIST'!I$2:I$11,SMALL(IF('CLIENT LIST'!$L$2:$L$11="WVHA",ROW('CLIENT LIST'!$L$2:$L$11)-(ROW('CLIENT LIST'!$L$2)-1)),ROWS($1:48))),"")</f>
        <v/>
      </c>
      <c r="G49" s="274" t="str">
        <f t="array" ref="G49">IFERROR(INDEX('CLIENT LIST'!S$2:S$11,SMALL(IF('CLIENT LIST'!$L$2:$L$11="WVHA",ROW('CLIENT LIST'!$L$2:$L$11)-(ROW('CLIENT LIST'!$L$2)-1)),ROWS($1:48))),"")</f>
        <v/>
      </c>
      <c r="H49" s="260" t="str">
        <f t="array" ref="H49">IFERROR(INDEX('CLIENT LIST'!T$2:T$11,SMALL(IF('CLIENT LIST'!$L$2:$L$11="WVHA",ROW('CLIENT LIST'!$L$2:$L$11)-(ROW('CLIENT LIST'!$L$2)-1)),ROWS($1:48))),"")</f>
        <v/>
      </c>
      <c r="I49" s="260" t="str">
        <f t="array" ref="I49">IFERROR(INDEX('CLIENT LIST'!U$2:U$11,SMALL(IF('CLIENT LIST'!$L$2:$L$11="WVHA",ROW('CLIENT LIST'!$L$2:$L$11)-(ROW('CLIENT LIST'!$L$2)-1)),ROWS($1:48))),"")</f>
        <v/>
      </c>
      <c r="J49" s="260" t="str">
        <f t="array" ref="J49">IFERROR(INDEX('CLIENT LIST'!V$2:V$11,SMALL(IF('CLIENT LIST'!$L$2:$L$11="WVHA",ROW('CLIENT LIST'!$L$2:$L$11)-(ROW('CLIENT LIST'!$L$2)-1)),ROWS($1:48))),"")</f>
        <v/>
      </c>
      <c r="K49" s="260" t="str">
        <f t="array" ref="K49">IFERROR(INDEX('CLIENT LIST'!W$2:W$11,SMALL(IF('CLIENT LIST'!$L$2:$L$11="WVHA",ROW('CLIENT LIST'!$L$2:$L$11)-(ROW('CLIENT LIST'!$L$2)-1)),ROWS($1:48))),"")</f>
        <v/>
      </c>
      <c r="L49" s="275" t="str">
        <f t="array" ref="L49">IFERROR(INDEX('CLIENT LIST'!Z$2:Z$11,SMALL(IF('CLIENT LIST'!$L$2:$L$11="WVHA",ROW('CLIENT LIST'!$L$2:$L$11)-(ROW('CLIENT LIST'!$L$2)-1)),ROWS($1:48))),"")</f>
        <v/>
      </c>
      <c r="M49" s="276" t="str">
        <f t="array" ref="M49">IFERROR(INDEX('CLIENT LIST'!AA$2:AA$11,SMALL(IF('CLIENT LIST'!$L$2:$L$11="WVHA",ROW('CLIENT LIST'!$L$2:$L$11)-(ROW('CLIENT LIST'!$L$2)-1)),ROWS($1:48))),"")</f>
        <v/>
      </c>
    </row>
    <row r="50" spans="1:13" x14ac:dyDescent="0.15">
      <c r="A50" s="265">
        <v>49</v>
      </c>
      <c r="B50" s="271" t="str">
        <f t="array" ref="B50">IFERROR(INDEX('CLIENT LIST'!E$2:E$11,SMALL(IF('CLIENT LIST'!$L$2:$L$11="WVHA",ROW('CLIENT LIST'!$L$2:$L$11)-(ROW('CLIENT LIST'!$L$2)-1)),ROWS($1:49))),"")</f>
        <v/>
      </c>
      <c r="C50" s="272" t="str">
        <f t="array" ref="C50">IFERROR(INDEX('CLIENT LIST'!G$2:G$11,SMALL(IF('CLIENT LIST'!$L$2:$L$11="WVHA",ROW('CLIENT LIST'!$L$2:$L$11)-(ROW('CLIENT LIST'!$L$2)-1)),ROWS($1:49))),"")</f>
        <v/>
      </c>
      <c r="D50" s="272" t="str">
        <f t="array" ref="D50">IFERROR(INDEX('CLIENT LIST'!F$2:F$11,SMALL(IF('CLIENT LIST'!$L$2:$L$11="WVHA",ROW('CLIENT LIST'!$L$2:$L$11)-(ROW('CLIENT LIST'!$L$2)-1)),ROWS($1:49))),"")</f>
        <v/>
      </c>
      <c r="E50" s="259" t="str">
        <f t="array" ref="E50">IFERROR(INDEX('CLIENT LIST'!H$2:H$11,SMALL(IF('CLIENT LIST'!$L$2:$L$11="WVHA",ROW('CLIENT LIST'!$L$2:$L$11)-(ROW('CLIENT LIST'!$L$2)-1)),ROWS($1:49))),"")</f>
        <v/>
      </c>
      <c r="F50" s="273" t="str">
        <f t="array" ref="F50">IFERROR(INDEX('CLIENT LIST'!I$2:I$11,SMALL(IF('CLIENT LIST'!$L$2:$L$11="WVHA",ROW('CLIENT LIST'!$L$2:$L$11)-(ROW('CLIENT LIST'!$L$2)-1)),ROWS($1:49))),"")</f>
        <v/>
      </c>
      <c r="G50" s="271" t="str">
        <f t="array" ref="G50">IFERROR(INDEX('CLIENT LIST'!S$2:S$11,SMALL(IF('CLIENT LIST'!$L$2:$L$11="WVHA",ROW('CLIENT LIST'!$L$2:$L$11)-(ROW('CLIENT LIST'!$L$2)-1)),ROWS($1:49))),"")</f>
        <v/>
      </c>
      <c r="H50" s="259" t="str">
        <f t="array" ref="H50">IFERROR(INDEX('CLIENT LIST'!T$2:T$11,SMALL(IF('CLIENT LIST'!$L$2:$L$11="WVHA",ROW('CLIENT LIST'!$L$2:$L$11)-(ROW('CLIENT LIST'!$L$2)-1)),ROWS($1:49))),"")</f>
        <v/>
      </c>
      <c r="I50" s="259" t="str">
        <f t="array" ref="I50">IFERROR(INDEX('CLIENT LIST'!U$2:U$11,SMALL(IF('CLIENT LIST'!$L$2:$L$11="WVHA",ROW('CLIENT LIST'!$L$2:$L$11)-(ROW('CLIENT LIST'!$L$2)-1)),ROWS($1:49))),"")</f>
        <v/>
      </c>
      <c r="J50" s="259" t="str">
        <f t="array" ref="J50">IFERROR(INDEX('CLIENT LIST'!V$2:V$11,SMALL(IF('CLIENT LIST'!$L$2:$L$11="WVHA",ROW('CLIENT LIST'!$L$2:$L$11)-(ROW('CLIENT LIST'!$L$2)-1)),ROWS($1:49))),"")</f>
        <v/>
      </c>
      <c r="K50" s="259" t="str">
        <f t="array" ref="K50">IFERROR(INDEX('CLIENT LIST'!W$2:W$11,SMALL(IF('CLIENT LIST'!$L$2:$L$11="WVHA",ROW('CLIENT LIST'!$L$2:$L$11)-(ROW('CLIENT LIST'!$L$2)-1)),ROWS($1:49))),"")</f>
        <v/>
      </c>
      <c r="L50" s="278" t="str">
        <f t="array" ref="L50">IFERROR(INDEX('CLIENT LIST'!Z$2:Z$11,SMALL(IF('CLIENT LIST'!$L$2:$L$11="WVHA",ROW('CLIENT LIST'!$L$2:$L$11)-(ROW('CLIENT LIST'!$L$2)-1)),ROWS($1:49))),"")</f>
        <v/>
      </c>
      <c r="M50" s="273" t="str">
        <f t="array" ref="M50">IFERROR(INDEX('CLIENT LIST'!AA$2:AA$11,SMALL(IF('CLIENT LIST'!$L$2:$L$11="WVHA",ROW('CLIENT LIST'!$L$2:$L$11)-(ROW('CLIENT LIST'!$L$2)-1)),ROWS($1:49))),"")</f>
        <v/>
      </c>
    </row>
    <row r="51" spans="1:13" ht="16" thickBot="1" x14ac:dyDescent="0.2">
      <c r="A51" s="265">
        <v>50</v>
      </c>
      <c r="B51" s="281" t="str">
        <f t="array" ref="B51">IFERROR(INDEX('CLIENT LIST'!E$2:E$11,SMALL(IF('CLIENT LIST'!$L$2:$L$11="WVHA",ROW('CLIENT LIST'!$L$2:$L$11)-(ROW('CLIENT LIST'!$L$2)-1)),ROWS($1:50))),"")</f>
        <v/>
      </c>
      <c r="C51" s="282" t="str">
        <f t="array" ref="C51">IFERROR(INDEX('CLIENT LIST'!G$2:G$11,SMALL(IF('CLIENT LIST'!$L$2:$L$11="WVHA",ROW('CLIENT LIST'!$L$2:$L$11)-(ROW('CLIENT LIST'!$L$2)-1)),ROWS($1:50))),"")</f>
        <v/>
      </c>
      <c r="D51" s="282" t="str">
        <f t="array" ref="D51">IFERROR(INDEX('CLIENT LIST'!F$2:F$11,SMALL(IF('CLIENT LIST'!$L$2:$L$11="WVHA",ROW('CLIENT LIST'!$L$2:$L$11)-(ROW('CLIENT LIST'!$L$2)-1)),ROWS($1:50))),"")</f>
        <v/>
      </c>
      <c r="E51" s="283" t="str">
        <f t="array" ref="E51">IFERROR(INDEX('CLIENT LIST'!H$2:H$11,SMALL(IF('CLIENT LIST'!$L$2:$L$11="WVHA",ROW('CLIENT LIST'!$L$2:$L$11)-(ROW('CLIENT LIST'!$L$2)-1)),ROWS($1:50))),"")</f>
        <v/>
      </c>
      <c r="F51" s="284" t="str">
        <f t="array" ref="F51">IFERROR(INDEX('CLIENT LIST'!I$2:I$11,SMALL(IF('CLIENT LIST'!$L$2:$L$11="WVHA",ROW('CLIENT LIST'!$L$2:$L$11)-(ROW('CLIENT LIST'!$L$2)-1)),ROWS($1:50))),"")</f>
        <v/>
      </c>
      <c r="G51" s="285" t="str">
        <f t="array" ref="G51">IFERROR(INDEX('CLIENT LIST'!S$2:S$11,SMALL(IF('CLIENT LIST'!$L$2:$L$11="WVHA",ROW('CLIENT LIST'!$L$2:$L$11)-(ROW('CLIENT LIST'!$L$2)-1)),ROWS($1:50))),"")</f>
        <v/>
      </c>
      <c r="H51" s="286" t="str">
        <f t="array" ref="H51">IFERROR(INDEX('CLIENT LIST'!T$2:T$11,SMALL(IF('CLIENT LIST'!$L$2:$L$11="WVHA",ROW('CLIENT LIST'!$L$2:$L$11)-(ROW('CLIENT LIST'!$L$2)-1)),ROWS($1:50))),"")</f>
        <v/>
      </c>
      <c r="I51" s="286" t="str">
        <f t="array" ref="I51">IFERROR(INDEX('CLIENT LIST'!U$2:U$11,SMALL(IF('CLIENT LIST'!$L$2:$L$11="WVHA",ROW('CLIENT LIST'!$L$2:$L$11)-(ROW('CLIENT LIST'!$L$2)-1)),ROWS($1:50))),"")</f>
        <v/>
      </c>
      <c r="J51" s="286" t="str">
        <f t="array" ref="J51">IFERROR(INDEX('CLIENT LIST'!V$2:V$11,SMALL(IF('CLIENT LIST'!$L$2:$L$11="WVHA",ROW('CLIENT LIST'!$L$2:$L$11)-(ROW('CLIENT LIST'!$L$2)-1)),ROWS($1:50))),"")</f>
        <v/>
      </c>
      <c r="K51" s="286" t="str">
        <f t="array" ref="K51">IFERROR(INDEX('CLIENT LIST'!W$2:W$11,SMALL(IF('CLIENT LIST'!$L$2:$L$11="WVHA",ROW('CLIENT LIST'!$L$2:$L$11)-(ROW('CLIENT LIST'!$L$2)-1)),ROWS($1:50))),"")</f>
        <v/>
      </c>
      <c r="L51" s="287" t="str">
        <f t="array" ref="L51">IFERROR(INDEX('CLIENT LIST'!Z$2:Z$11,SMALL(IF('CLIENT LIST'!$L$2:$L$11="WVHA",ROW('CLIENT LIST'!$L$2:$L$11)-(ROW('CLIENT LIST'!$L$2)-1)),ROWS($1:50))),"")</f>
        <v/>
      </c>
      <c r="M51" s="288" t="str">
        <f t="array" ref="M51">IFERROR(INDEX('CLIENT LIST'!AA$2:AA$11,SMALL(IF('CLIENT LIST'!$L$2:$L$11="WVHA",ROW('CLIENT LIST'!$L$2:$L$11)-(ROW('CLIENT LIST'!$L$2)-1)),ROWS($1:50))),"")</f>
        <v/>
      </c>
    </row>
  </sheetData>
  <mergeCells count="2">
    <mergeCell ref="O4:P5"/>
    <mergeCell ref="W3:X3"/>
  </mergeCells>
  <conditionalFormatting sqref="T3">
    <cfRule type="cellIs" dxfId="0" priority="19" operator="greaterThanOrEqual">
      <formula>140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CLIENT LIST</vt:lpstr>
      <vt:lpstr>CLIENT RESULTS TOTAL</vt:lpstr>
      <vt:lpstr>CLIENT ZIP CODE DEMOGRAPHICS</vt:lpstr>
      <vt:lpstr>CHARTS</vt:lpstr>
      <vt:lpstr>WVHA PAYMENTS</vt:lpstr>
      <vt:lpstr>UNINSURED CLIENTS</vt:lpstr>
      <vt:lpstr>WVHA CLIENTS</vt:lpstr>
      <vt:lpstr>CHARTS!Print_Area</vt:lpstr>
      <vt:lpstr>'CLIENT LIST'!Print_Area</vt:lpstr>
      <vt:lpstr>'UNINSURED CLIENTS'!Print_Area</vt:lpstr>
      <vt:lpstr>'WVHA PAYMENTS'!Print_Titles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HHI-PETE</dc:creator>
  <cp:keywords/>
  <dc:description/>
  <cp:lastModifiedBy>Victor P Akolo</cp:lastModifiedBy>
  <cp:revision/>
  <dcterms:created xsi:type="dcterms:W3CDTF">2017-02-09T21:52:19Z</dcterms:created>
  <dcterms:modified xsi:type="dcterms:W3CDTF">2025-03-16T16:54:01Z</dcterms:modified>
  <cp:category/>
  <cp:contentStatus/>
</cp:coreProperties>
</file>