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keithalewis\Fall2023\xls\"/>
    </mc:Choice>
  </mc:AlternateContent>
  <xr:revisionPtr revIDLastSave="0" documentId="13_ncr:1_{E3810571-D529-4BE4-8BA8-E0B696E60295}" xr6:coauthVersionLast="47" xr6:coauthVersionMax="47" xr10:uidLastSave="{00000000-0000-0000-0000-000000000000}"/>
  <bookViews>
    <workbookView xWindow="2790" yWindow="4590" windowWidth="30240" windowHeight="15345" xr2:uid="{EF3073F3-0074-4A51-81C4-18BCAF8E4300}"/>
  </bookViews>
  <sheets>
    <sheet name="Sheet1" sheetId="1" r:id="rId1"/>
  </sheets>
  <definedNames>
    <definedName name="_t">_xlfn.ANCHORARRAY(Sheet1!$E$4)</definedName>
    <definedName name="A_t">_xlfn.ANCHORARRAY(Sheet1!$N$4)</definedName>
    <definedName name="B_t">_xlfn.ANCHORARRAY(Sheet1!$F$4)</definedName>
    <definedName name="dM_t">_xlfn.ANCHORARRAY(Sheet1!$K$4)</definedName>
    <definedName name="dN_t">_xlfn.ANCHORARRAY(Sheet1!$W$4)</definedName>
    <definedName name="dt">Sheet1!$C$9</definedName>
    <definedName name="error">Sheet1!$C$13</definedName>
    <definedName name="hedge">Sheet1!$C$12</definedName>
    <definedName name="k">Sheet1!$C$7</definedName>
    <definedName name="M_t">_xlfn.ANCHORARRAY(Sheet1!$I$4)</definedName>
    <definedName name="N_t">_xlfn.ANCHORARRAY(Sheet1!$S$4)</definedName>
    <definedName name="payoff">Sheet1!$C$11</definedName>
    <definedName name="r_">Sheet1!$C$4</definedName>
    <definedName name="R_t">_xlfn.ANCHORARRAY(Sheet1!$G$4)</definedName>
    <definedName name="S_t">_xlfn.ANCHORARRAY(Sheet1!$H$4)</definedName>
    <definedName name="S0">Sheet1!$C$5</definedName>
    <definedName name="sigma">Sheet1!$C$6</definedName>
    <definedName name="t">Sheet1!$C$8</definedName>
    <definedName name="V_t">_xlfn.ANCHORARRAY(Sheet1!$M$4)</definedName>
    <definedName name="value">Sheet1!$C$10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E4" i="1" a="1"/>
  <c r="E4" i="1" s="1"/>
  <c r="G4" i="1" s="1" a="1"/>
  <c r="G4" i="1" s="1"/>
  <c r="F4" i="1" a="1"/>
  <c r="C10" i="1" a="1"/>
  <c r="F4" i="1" l="1"/>
  <c r="C10" i="1"/>
  <c r="H4" i="1" l="1" a="1"/>
  <c r="J8" i="1" a="1"/>
  <c r="J7" i="1" a="1"/>
  <c r="J6" i="1" a="1"/>
  <c r="J5" i="1" a="1"/>
  <c r="J5" i="1" l="1"/>
  <c r="J6" i="1"/>
  <c r="J7" i="1"/>
  <c r="J8" i="1"/>
  <c r="H4" i="1"/>
  <c r="C11" i="1"/>
  <c r="L8" i="1"/>
  <c r="L7" i="1"/>
  <c r="K7" i="1" s="1"/>
  <c r="N7" i="1" s="1"/>
  <c r="J4" i="1" a="1"/>
  <c r="P4" i="1" a="1"/>
  <c r="S4" i="1" a="1"/>
  <c r="L6" i="1" l="1"/>
  <c r="K6" i="1" s="1"/>
  <c r="N6" i="1" s="1"/>
  <c r="S4" i="1"/>
  <c r="Y4" i="1" s="1" a="1"/>
  <c r="Y4" i="1" s="1"/>
  <c r="P4" i="1"/>
  <c r="Q4" i="1" s="1" a="1"/>
  <c r="Q4" i="1" s="1"/>
  <c r="R4" i="1" s="1" a="1"/>
  <c r="R4" i="1" s="1"/>
  <c r="J4" i="1"/>
  <c r="L5" i="1" s="1"/>
  <c r="K5" i="1" s="1"/>
  <c r="N5" i="1" s="1"/>
  <c r="I4" i="1"/>
  <c r="K8" i="1"/>
  <c r="N8" i="1" s="1"/>
  <c r="L4" i="1"/>
  <c r="W4" i="1" l="1" a="1"/>
  <c r="W4" i="1" s="1"/>
  <c r="Z4" i="1" s="1" a="1"/>
  <c r="Z4" i="1" s="1"/>
  <c r="T8" i="1"/>
  <c r="T7" i="1"/>
  <c r="T5" i="1"/>
  <c r="T9" i="1"/>
  <c r="T6" i="1"/>
  <c r="L9" i="1"/>
  <c r="U4" i="1" a="1"/>
  <c r="U4" i="1" s="1"/>
  <c r="T4" i="1"/>
  <c r="V4" i="1" s="1" a="1"/>
  <c r="V4" i="1" s="1"/>
  <c r="I5" i="1"/>
  <c r="M5" i="1" s="1"/>
  <c r="M4" i="1"/>
  <c r="K4" i="1"/>
  <c r="K9" i="1" s="1"/>
  <c r="N4" i="1"/>
  <c r="X4" i="1" l="1"/>
  <c r="X6" i="1"/>
  <c r="X7" i="1"/>
  <c r="X8" i="1"/>
  <c r="X9" i="1"/>
  <c r="X5" i="1"/>
  <c r="N9" i="1"/>
  <c r="C12" i="1" s="1"/>
  <c r="C13" i="1" s="1"/>
  <c r="I6" i="1"/>
  <c r="I7" i="1" s="1"/>
  <c r="I8" i="1" s="1"/>
  <c r="I9" i="1" s="1"/>
  <c r="C14" i="1" a="1"/>
  <c r="C14" i="1" l="1"/>
  <c r="C15" i="1"/>
  <c r="M6" i="1"/>
  <c r="M7" i="1"/>
  <c r="M8" i="1" l="1"/>
  <c r="M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<sst xmlns="http://schemas.openxmlformats.org/spreadsheetml/2006/main" count="30" uniqueCount="27">
  <si>
    <t>Hedging</t>
  </si>
  <si>
    <t>S0</t>
  </si>
  <si>
    <t>sigma</t>
  </si>
  <si>
    <t>r</t>
  </si>
  <si>
    <t>k</t>
  </si>
  <si>
    <t>t</t>
  </si>
  <si>
    <t>value</t>
  </si>
  <si>
    <t>dt</t>
  </si>
  <si>
    <t>B_t</t>
  </si>
  <si>
    <t>Delta</t>
  </si>
  <si>
    <t>Gamma</t>
  </si>
  <si>
    <t>R_t</t>
  </si>
  <si>
    <t>S_t</t>
  </si>
  <si>
    <t>M_t</t>
  </si>
  <si>
    <t>N_t</t>
  </si>
  <si>
    <t>dM_t</t>
  </si>
  <si>
    <t>dN_t</t>
  </si>
  <si>
    <t>V_t</t>
  </si>
  <si>
    <t>A_t</t>
  </si>
  <si>
    <t>_t</t>
  </si>
  <si>
    <t>payoff</t>
  </si>
  <si>
    <t>hedge</t>
  </si>
  <si>
    <t>error</t>
  </si>
  <si>
    <t>mean</t>
  </si>
  <si>
    <t>stdev</t>
  </si>
  <si>
    <t>X</t>
  </si>
  <si>
    <t>0 = dM R + dN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</si>
</sst>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</cellStyleXfs>
  <cellXfs count="14">
    <xf numFmtId="0" fontId="0" fillId="0" borderId="0" xfId="0"/>
    <xf numFmtId="49" fontId="4" fillId="4" borderId="3" xfId="3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5" fillId="2" borderId="1" xfId="1" applyFont="1"/>
    <xf numFmtId="49" fontId="4" fillId="4" borderId="3" xfId="3" applyFont="1"/>
    <xf numFmtId="0" fontId="1" fillId="0" borderId="4" xfId="0" applyFont="1" applyBorder="1" applyAlignment="1">
      <alignment horizontal="center"/>
    </xf>
    <xf numFmtId="0" fontId="3" fillId="3" borderId="2" xfId="2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quotePrefix="1" applyFont="1" applyAlignment="1">
      <alignment horizontal="center"/>
    </xf>
  </cellXfs>
  <cellStyles count="4">
    <cellStyle name="Check Cell" xfId="3" builtinId="23" customBuiltin="1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900C-C11D-4E92-A675-5AC210DF580E}">
  <dimension ref="B1:AB15"/>
  <sheetViews>
    <sheetView tabSelected="1" workbookViewId="0">
      <selection activeCell="R11" sqref="R11"/>
    </sheetView>
  </sheetViews>
  <sheetFormatPr defaultRowHeight="18.75" x14ac:dyDescent="0.3"/>
  <cols>
    <col min="1" max="1" width="3.7109375" style="2" customWidth="1"/>
    <col min="2" max="8" width="9.140625" style="2"/>
    <col min="9" max="9" width="10.7109375" style="2" bestFit="1" customWidth="1"/>
    <col min="10" max="16384" width="9.140625" style="2"/>
  </cols>
  <sheetData>
    <row r="1" spans="2:28" x14ac:dyDescent="0.3">
      <c r="J1" s="3"/>
    </row>
    <row r="2" spans="2:28" x14ac:dyDescent="0.3">
      <c r="B2" s="2" t="s">
        <v>0</v>
      </c>
      <c r="G2" s="10" t="s">
        <v>25</v>
      </c>
      <c r="H2" s="11"/>
      <c r="I2" s="10" t="s">
        <v>9</v>
      </c>
      <c r="J2" s="11"/>
      <c r="K2" s="10" t="s">
        <v>10</v>
      </c>
      <c r="L2" s="12"/>
    </row>
    <row r="3" spans="2:28" ht="19.5" thickBot="1" x14ac:dyDescent="0.35">
      <c r="E3" s="8" t="s">
        <v>19</v>
      </c>
      <c r="F3" s="8" t="s">
        <v>8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18</v>
      </c>
      <c r="S3" s="5" t="s">
        <v>14</v>
      </c>
      <c r="W3" s="5" t="s">
        <v>16</v>
      </c>
      <c r="Z3" s="13" t="s">
        <v>26</v>
      </c>
      <c r="AB3" s="2" t="s">
        <v>15</v>
      </c>
    </row>
    <row r="4" spans="2:28" ht="20.25" thickTop="1" thickBot="1" x14ac:dyDescent="0.35">
      <c r="B4" s="4" t="s">
        <v>3</v>
      </c>
      <c r="C4" s="6">
        <v>0</v>
      </c>
      <c r="E4" s="2" cm="1">
        <f t="array" ref="E4:E9">_xlfn.SEQUENCE(1+t/dt,1,0,dt)</f>
        <v>0</v>
      </c>
      <c r="F4" s="2" cm="1">
        <f t="array" aca="1" ref="F4:F9" ca="1">_xll.RANDOM.BROWNIAN(_t, 1, 0)</f>
        <v>0</v>
      </c>
      <c r="G4" s="2" cm="1">
        <f t="array" ref="G4:G9">EXP(r_*_t)</f>
        <v>1</v>
      </c>
      <c r="H4" s="2" cm="1">
        <f t="array" aca="1" ref="H4:H9" ca="1">S0*EXP((r_-sigma^2/2)*_t + sigma*B_t)</f>
        <v>100</v>
      </c>
      <c r="I4" s="2">
        <f ca="1">value-J4*H4</f>
        <v>56.501596806671358</v>
      </c>
      <c r="J4" s="2" cm="1">
        <f t="array" aca="1" ref="J4" ca="1">_xll.BSM.PUT.DELTA(r_, H4, sigma, k, t - E4)</f>
        <v>-0.51974089969632808</v>
      </c>
      <c r="K4" s="2">
        <f ca="1">I4</f>
        <v>56.501596806671358</v>
      </c>
      <c r="L4" s="2">
        <f ca="1">J4</f>
        <v>-0.51974089969632808</v>
      </c>
      <c r="M4" s="2">
        <f t="shared" ref="M4:M9" ca="1" si="0">I4*G4+J4*H4</f>
        <v>4.5275068370385512</v>
      </c>
      <c r="N4" s="2">
        <f ca="1">-I4*G4-J4*H4</f>
        <v>-4.5275068370385512</v>
      </c>
      <c r="P4" s="2" cm="1">
        <f t="array" aca="1" ref="P4:P9" ca="1">_xlfn.MAP(_t,S_t,_xlfn.LAMBDA(_xlpm.t_,_xlpm.S_,_xll.BSM.PUT.DELTA(r_,_xlpm.S_,sigma,k,t-_xlpm.t_)))</f>
        <v>-0.51974089969632808</v>
      </c>
      <c r="Q4" s="2" cm="1">
        <f t="array" aca="1" ref="Q4:Q8" ca="1">_xlfn.DROP(_xlfn.ANCHORARRAY(P4),-1)</f>
        <v>-0.51974089969632808</v>
      </c>
      <c r="R4" s="2" cm="1">
        <f t="array" aca="1" ref="R4:R9" ca="1">_xlfn.VSTACK(_xlfn.ANCHORARRAY(Q4),0)</f>
        <v>-0.51974089969632808</v>
      </c>
      <c r="S4" s="2" cm="1">
        <f t="array" aca="1" ref="S4:S9" ca="1">_xlfn.VSTACK(_xlfn.DROP(_xlfn.MAP(_t,S_t,_xlfn.LAMBDA(_xlpm.t_,_xlpm.S_,_xll.BSM.PUT.DELTA(r_,_xlpm.S_,sigma,k,t-_xlpm.t_))),-1),0)</f>
        <v>-0.51974089969632808</v>
      </c>
      <c r="T4" s="7">
        <f ca="1">R4-J4</f>
        <v>0</v>
      </c>
      <c r="U4" s="2" cm="1">
        <f t="array" aca="1" ref="U4:U9" ca="1">_xlfn.VSTACK(0,_xlfn.DROP(N_t,-1))</f>
        <v>0</v>
      </c>
      <c r="V4" s="2" cm="1">
        <f t="array" aca="1" ref="V4:V9" ca="1">N_t-_xlfn.ANCHORARRAY(T4)</f>
        <v>-0.51974089969632808</v>
      </c>
      <c r="W4" s="2" cm="1">
        <f t="array" aca="1" ref="W4:W9" ca="1">N_t-_xlfn.VSTACK(0,_xlfn.DROP(N_t,-1))</f>
        <v>-0.51974089969632808</v>
      </c>
      <c r="X4" s="1">
        <f ca="1">W4-L4</f>
        <v>0</v>
      </c>
      <c r="Y4" s="2" cm="1">
        <f t="array" aca="1" ref="Y4" ca="1">value-_xlfn.TAKE(N_t,1)*_xlfn.TAKE(S_t,1)</f>
        <v>56.501596806671358</v>
      </c>
      <c r="Z4" s="2" cm="1">
        <f t="array" aca="1" ref="Z4:Z9" ca="1">-dN_t*S_t/R_t</f>
        <v>51.974089969632807</v>
      </c>
    </row>
    <row r="5" spans="2:28" ht="20.25" thickTop="1" thickBot="1" x14ac:dyDescent="0.35">
      <c r="B5" s="4" t="s">
        <v>1</v>
      </c>
      <c r="C5" s="6">
        <v>100</v>
      </c>
      <c r="E5" s="2">
        <v>0.05</v>
      </c>
      <c r="F5" s="2">
        <f ca="1"/>
        <v>-0.11295608706985508</v>
      </c>
      <c r="G5" s="2">
        <v>1</v>
      </c>
      <c r="H5" s="2">
        <f ca="1"/>
        <v>97.668487993639758</v>
      </c>
      <c r="I5" s="2">
        <f ca="1">I4+K5</f>
        <v>67.212569525224993</v>
      </c>
      <c r="J5" s="2" cm="1">
        <f t="array" aca="1" ref="J5" ca="1">_xll.BSM.PUT.DELTA(r_, H5, sigma, k, t - E5)</f>
        <v>-0.62940751723678945</v>
      </c>
      <c r="K5" s="2">
        <f ca="1">-L5*H5/G5</f>
        <v>10.710972718553634</v>
      </c>
      <c r="L5" s="2">
        <f ca="1">J5-J4</f>
        <v>-0.10966661754046136</v>
      </c>
      <c r="M5" s="2">
        <f t="shared" ca="1" si="0"/>
        <v>5.7392889848770139</v>
      </c>
      <c r="N5" s="2">
        <f ca="1">-K5*G5-L5*H5</f>
        <v>0</v>
      </c>
      <c r="P5" s="2">
        <f ca="1"/>
        <v>-0.62940751723678945</v>
      </c>
      <c r="Q5" s="2">
        <f ca="1"/>
        <v>-0.62940751723678945</v>
      </c>
      <c r="R5" s="2">
        <f ca="1"/>
        <v>-0.62940751723678945</v>
      </c>
      <c r="S5" s="2">
        <f ca="1"/>
        <v>-0.62940751723678945</v>
      </c>
      <c r="T5" s="7">
        <f ca="1">R5-J5</f>
        <v>0</v>
      </c>
      <c r="U5" s="2">
        <f ca="1"/>
        <v>-0.51974089969632808</v>
      </c>
      <c r="V5" s="2">
        <f ca="1"/>
        <v>-0.62940751723678945</v>
      </c>
      <c r="W5" s="2">
        <f ca="1"/>
        <v>-0.10966661754046136</v>
      </c>
      <c r="X5" s="1">
        <f ca="1">W5-L5</f>
        <v>0</v>
      </c>
      <c r="Z5" s="2">
        <f ca="1"/>
        <v>10.710972718553634</v>
      </c>
    </row>
    <row r="6" spans="2:28" ht="20.25" thickTop="1" thickBot="1" x14ac:dyDescent="0.35">
      <c r="B6" s="4" t="s">
        <v>2</v>
      </c>
      <c r="C6" s="6">
        <v>0.2</v>
      </c>
      <c r="E6" s="2">
        <v>0.1</v>
      </c>
      <c r="F6" s="2">
        <f ca="1"/>
        <v>0.14331835632025305</v>
      </c>
      <c r="G6" s="2">
        <v>1</v>
      </c>
      <c r="H6" s="2">
        <f ca="1"/>
        <v>102.70223275489086</v>
      </c>
      <c r="I6" s="2">
        <f ca="1">I5+K6</f>
        <v>43.606241227132898</v>
      </c>
      <c r="J6" s="2" cm="1">
        <f t="array" aca="1" ref="J6" ca="1">_xll.BSM.PUT.DELTA(r_, H6, sigma, k, t - E6)</f>
        <v>-0.39955537415406844</v>
      </c>
      <c r="K6" s="2">
        <f t="shared" ref="K6:K8" ca="1" si="1">-L6*H6/G6</f>
        <v>-23.606328298092091</v>
      </c>
      <c r="L6" s="2">
        <f t="shared" ref="L6:L8" ca="1" si="2">J6-J5</f>
        <v>0.22985214308272101</v>
      </c>
      <c r="M6" s="2">
        <f t="shared" ca="1" si="0"/>
        <v>2.5710121922942548</v>
      </c>
      <c r="N6" s="2">
        <f t="shared" ref="N6:N9" ca="1" si="3">-K6*G6-L6*H6</f>
        <v>0</v>
      </c>
      <c r="P6" s="2">
        <f ca="1"/>
        <v>-0.39955537415406844</v>
      </c>
      <c r="Q6" s="2">
        <f ca="1"/>
        <v>-0.39955537415406844</v>
      </c>
      <c r="R6" s="2">
        <f ca="1"/>
        <v>-0.39955537415406844</v>
      </c>
      <c r="S6" s="2">
        <f ca="1"/>
        <v>-0.39955537415406844</v>
      </c>
      <c r="T6" s="7">
        <f ca="1">R6-J6</f>
        <v>0</v>
      </c>
      <c r="U6" s="2">
        <f ca="1"/>
        <v>-0.62940751723678945</v>
      </c>
      <c r="V6" s="2">
        <f ca="1"/>
        <v>-0.39955537415406844</v>
      </c>
      <c r="W6" s="2">
        <f ca="1"/>
        <v>0.22985214308272101</v>
      </c>
      <c r="X6" s="1">
        <f ca="1">W6-L6</f>
        <v>0</v>
      </c>
      <c r="Z6" s="2">
        <f ca="1"/>
        <v>-23.606328298092091</v>
      </c>
    </row>
    <row r="7" spans="2:28" ht="20.25" thickTop="1" thickBot="1" x14ac:dyDescent="0.35">
      <c r="B7" s="4" t="s">
        <v>4</v>
      </c>
      <c r="C7" s="6">
        <v>101</v>
      </c>
      <c r="E7" s="2">
        <v>0.15000000000000002</v>
      </c>
      <c r="F7" s="2">
        <f ca="1"/>
        <v>0.46910021025315263</v>
      </c>
      <c r="G7" s="2">
        <v>1</v>
      </c>
      <c r="H7" s="2">
        <f ca="1"/>
        <v>109.5071920628276</v>
      </c>
      <c r="I7" s="2">
        <f t="shared" ref="I7:I9" ca="1" si="4">I6+K7</f>
        <v>10.260678697702559</v>
      </c>
      <c r="J7" s="2" cm="1">
        <f t="array" aca="1" ref="J7" ca="1">_xll.BSM.PUT.DELTA(r_, H7, sigma, k, t - E7)</f>
        <v>-9.5049689173131516E-2</v>
      </c>
      <c r="K7" s="2">
        <f t="shared" ca="1" si="1"/>
        <v>-33.345562529430339</v>
      </c>
      <c r="L7" s="2">
        <f t="shared" ca="1" si="2"/>
        <v>0.30450568498093694</v>
      </c>
      <c r="M7" s="2">
        <f t="shared" ca="1" si="0"/>
        <v>-0.1479458700916183</v>
      </c>
      <c r="N7" s="2">
        <f t="shared" ca="1" si="3"/>
        <v>0</v>
      </c>
      <c r="P7" s="2">
        <f ca="1"/>
        <v>-9.5049689173131516E-2</v>
      </c>
      <c r="Q7" s="2">
        <f ca="1"/>
        <v>-9.5049689173131516E-2</v>
      </c>
      <c r="R7" s="2">
        <f ca="1"/>
        <v>-9.5049689173131516E-2</v>
      </c>
      <c r="S7" s="2">
        <f ca="1"/>
        <v>-9.5049689173131516E-2</v>
      </c>
      <c r="T7" s="7">
        <f ca="1">R7-J7</f>
        <v>0</v>
      </c>
      <c r="U7" s="2">
        <f ca="1"/>
        <v>-0.39955537415406844</v>
      </c>
      <c r="V7" s="2">
        <f ca="1"/>
        <v>-9.5049689173131516E-2</v>
      </c>
      <c r="W7" s="2">
        <f ca="1"/>
        <v>0.30450568498093694</v>
      </c>
      <c r="X7" s="1">
        <f ca="1">W7-L7</f>
        <v>0</v>
      </c>
      <c r="Z7" s="2">
        <f ca="1"/>
        <v>-33.345562529430339</v>
      </c>
    </row>
    <row r="8" spans="2:28" ht="20.25" thickTop="1" thickBot="1" x14ac:dyDescent="0.35">
      <c r="B8" s="4" t="s">
        <v>5</v>
      </c>
      <c r="C8" s="6">
        <v>0.25</v>
      </c>
      <c r="E8" s="2">
        <v>0.2</v>
      </c>
      <c r="F8" s="2">
        <f ca="1"/>
        <v>0.6920090023931027</v>
      </c>
      <c r="G8" s="2">
        <v>1</v>
      </c>
      <c r="H8" s="2">
        <f ca="1"/>
        <v>114.38523277359349</v>
      </c>
      <c r="I8" s="2">
        <f t="shared" ca="1" si="4"/>
        <v>-0.3239892291942752</v>
      </c>
      <c r="J8" s="2" cm="1">
        <f t="array" aca="1" ref="J8" ca="1">_xll.BSM.PUT.DELTA(r_, H8, sigma, k, t - E8)</f>
        <v>-2.5144232979689238E-3</v>
      </c>
      <c r="K8" s="2">
        <f t="shared" ca="1" si="1"/>
        <v>-10.584667926896834</v>
      </c>
      <c r="L8" s="2">
        <f t="shared" ca="1" si="2"/>
        <v>9.2535265875162587E-2</v>
      </c>
      <c r="M8" s="2">
        <f t="shared" ca="1" si="0"/>
        <v>-0.61160212342379716</v>
      </c>
      <c r="N8" s="2">
        <f t="shared" ca="1" si="3"/>
        <v>0</v>
      </c>
      <c r="P8" s="2">
        <f ca="1"/>
        <v>-2.5144232979689238E-3</v>
      </c>
      <c r="Q8" s="2">
        <f ca="1"/>
        <v>-2.5144232979689238E-3</v>
      </c>
      <c r="R8" s="2">
        <f ca="1"/>
        <v>-2.5144232979689238E-3</v>
      </c>
      <c r="S8" s="2">
        <f ca="1"/>
        <v>-2.5144232979689238E-3</v>
      </c>
      <c r="T8" s="7">
        <f ca="1">R8-J8</f>
        <v>0</v>
      </c>
      <c r="U8" s="2">
        <f ca="1"/>
        <v>-9.5049689173131516E-2</v>
      </c>
      <c r="V8" s="2">
        <f ca="1"/>
        <v>-2.5144232979689238E-3</v>
      </c>
      <c r="W8" s="2">
        <f ca="1"/>
        <v>9.2535265875162587E-2</v>
      </c>
      <c r="X8" s="1">
        <f ca="1">W8-L8</f>
        <v>0</v>
      </c>
      <c r="Z8" s="2">
        <f ca="1"/>
        <v>-10.584667926896834</v>
      </c>
    </row>
    <row r="9" spans="2:28" ht="20.25" thickTop="1" thickBot="1" x14ac:dyDescent="0.35">
      <c r="B9" s="4" t="s">
        <v>7</v>
      </c>
      <c r="C9" s="6">
        <f>1/20</f>
        <v>0.05</v>
      </c>
      <c r="E9" s="2">
        <v>0.25</v>
      </c>
      <c r="F9" s="2">
        <f ca="1"/>
        <v>0.83677024899043673</v>
      </c>
      <c r="G9" s="2">
        <v>1</v>
      </c>
      <c r="H9" s="2">
        <f ca="1"/>
        <v>117.62766281084977</v>
      </c>
      <c r="I9" s="2">
        <f t="shared" ca="1" si="4"/>
        <v>0</v>
      </c>
      <c r="J9" s="2">
        <v>0</v>
      </c>
      <c r="K9" s="2">
        <f ca="1">-1*SUM(K4:K8)</f>
        <v>0.3239892291942752</v>
      </c>
      <c r="L9" s="2">
        <f ca="1">-1*SUM(L4:L8)</f>
        <v>2.5144232979689152E-3</v>
      </c>
      <c r="M9" s="2">
        <f t="shared" ca="1" si="0"/>
        <v>0</v>
      </c>
      <c r="N9" s="2">
        <f t="shared" ca="1" si="3"/>
        <v>-0.61975496505150751</v>
      </c>
      <c r="P9" s="2">
        <f ca="1"/>
        <v>0</v>
      </c>
      <c r="R9" s="2">
        <f ca="1"/>
        <v>0</v>
      </c>
      <c r="S9" s="2">
        <f ca="1"/>
        <v>0</v>
      </c>
      <c r="T9" s="7">
        <f ca="1">R9-J9</f>
        <v>0</v>
      </c>
      <c r="U9" s="2">
        <f ca="1"/>
        <v>-2.5144232979689238E-3</v>
      </c>
      <c r="V9" s="2">
        <f ca="1"/>
        <v>0</v>
      </c>
      <c r="W9" s="2">
        <f ca="1"/>
        <v>2.5144232979689238E-3</v>
      </c>
      <c r="X9" s="1">
        <f ca="1">W9-L9</f>
        <v>8.6736173798840355E-18</v>
      </c>
      <c r="Z9" s="2">
        <f ca="1"/>
        <v>-0.29576573585723342</v>
      </c>
    </row>
    <row r="10" spans="2:28" ht="19.5" thickTop="1" x14ac:dyDescent="0.3">
      <c r="B10" s="4" t="s">
        <v>6</v>
      </c>
      <c r="C10" s="2" cm="1">
        <f t="array" ref="C10">_xll.BSM.PUT.VALUE(r_, S0, sigma, k, t)</f>
        <v>4.5275068370385512</v>
      </c>
    </row>
    <row r="11" spans="2:28" x14ac:dyDescent="0.3">
      <c r="B11" s="4" t="s">
        <v>20</v>
      </c>
      <c r="C11" s="2">
        <f ca="1">MAX(k-H9,0)</f>
        <v>0</v>
      </c>
    </row>
    <row r="12" spans="2:28" x14ac:dyDescent="0.3">
      <c r="B12" s="4" t="s">
        <v>21</v>
      </c>
      <c r="C12" s="2">
        <f ca="1">N9</f>
        <v>-0.61975496505150751</v>
      </c>
    </row>
    <row r="13" spans="2:28" x14ac:dyDescent="0.3">
      <c r="B13" s="4" t="s">
        <v>22</v>
      </c>
      <c r="C13" s="2">
        <f ca="1">payoff-hedge</f>
        <v>0.61975496505150751</v>
      </c>
    </row>
    <row r="14" spans="2:28" x14ac:dyDescent="0.3">
      <c r="B14" s="4" t="s">
        <v>23</v>
      </c>
      <c r="C14" s="9">
        <f t="array" aca="1" ref="C14:C15" ca="1">_xll.MONTE.STDEV(error)</f>
        <v>6.041668327839784E-3</v>
      </c>
    </row>
    <row r="15" spans="2:28" x14ac:dyDescent="0.3">
      <c r="B15" s="4" t="s">
        <v>24</v>
      </c>
      <c r="C15" s="9">
        <f ca="1"/>
        <v>1.4658739719648295</v>
      </c>
    </row>
  </sheetData>
  <mergeCells count="3">
    <mergeCell ref="I2:J2"/>
    <mergeCell ref="K2:L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dt</vt:lpstr>
      <vt:lpstr>error</vt:lpstr>
      <vt:lpstr>hedge</vt:lpstr>
      <vt:lpstr>k</vt:lpstr>
      <vt:lpstr>payoff</vt:lpstr>
      <vt:lpstr>r_</vt:lpstr>
      <vt:lpstr>S0</vt:lpstr>
      <vt:lpstr>sigma</vt:lpstr>
      <vt:lpstr>t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2023-10-12T19:08:47Z</dcterms:created>
  <dcterms:modified xsi:type="dcterms:W3CDTF">2023-10-13T17:56:48Z</dcterms:modified>
</cp:coreProperties>
</file>