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keithalewis\Fall2023\xls\"/>
    </mc:Choice>
  </mc:AlternateContent>
  <xr:revisionPtr revIDLastSave="0" documentId="13_ncr:1_{9BFB5D69-D239-486F-9D98-0F91DD07695E}" xr6:coauthVersionLast="47" xr6:coauthVersionMax="47" xr10:uidLastSave="{00000000-0000-0000-0000-000000000000}"/>
  <bookViews>
    <workbookView xWindow="320" yWindow="710" windowWidth="16580" windowHeight="9260" xr2:uid="{EF3073F3-0074-4A51-81C4-18BCAF8E4300}"/>
  </bookViews>
  <sheets>
    <sheet name="Sheet1" sheetId="1" r:id="rId1"/>
  </sheets>
  <definedNames>
    <definedName name="B_t">_xlfn.ANCHORARRAY(Sheet1!$F$4)</definedName>
    <definedName name="D">Sheet1!$C$9</definedName>
    <definedName name="dt">Sheet1!$F$2</definedName>
    <definedName name="f">Sheet1!$C$10</definedName>
    <definedName name="intrinsic">Sheet1!$C$13</definedName>
    <definedName name="k">Sheet1!$C$7</definedName>
    <definedName name="r_">Sheet1!$C$4</definedName>
    <definedName name="s">Sheet1!$C$11</definedName>
    <definedName name="S0">Sheet1!$C$5</definedName>
    <definedName name="sigma">Sheet1!$C$6</definedName>
    <definedName name="t">Sheet1!$C$8</definedName>
    <definedName name="value">Sheet1!$C$12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E4" i="1" a="1"/>
  <c r="E4" i="1" s="1"/>
  <c r="G4" i="1" s="1" a="1"/>
  <c r="G4" i="1" s="1"/>
  <c r="C11" i="1"/>
  <c r="C9" i="1"/>
  <c r="C10" i="1" s="1"/>
  <c r="C12" i="1" a="1"/>
  <c r="F4" i="1" a="1"/>
  <c r="F4" i="1" l="1"/>
  <c r="H4" i="1" s="1" a="1"/>
  <c r="C12" i="1"/>
  <c r="J8" i="1" a="1"/>
  <c r="J6" i="1" a="1"/>
  <c r="J5" i="1" a="1"/>
  <c r="J7" i="1" a="1"/>
  <c r="J7" i="1" l="1"/>
  <c r="J5" i="1"/>
  <c r="J6" i="1"/>
  <c r="J8" i="1"/>
  <c r="O9" i="1"/>
  <c r="H4" i="1"/>
  <c r="P4" i="1" a="1"/>
  <c r="J4" i="1" a="1"/>
  <c r="P4" i="1" l="1"/>
  <c r="J4" i="1"/>
  <c r="L8" i="1"/>
  <c r="L7" i="1"/>
  <c r="K7" i="1" s="1"/>
  <c r="N7" i="1" s="1"/>
  <c r="L6" i="1"/>
  <c r="K6" i="1" s="1"/>
  <c r="N6" i="1" s="1"/>
  <c r="L5" i="1"/>
  <c r="K5" i="1" s="1"/>
  <c r="N5" i="1" s="1"/>
  <c r="K8" i="1" l="1"/>
  <c r="N8" i="1" s="1"/>
  <c r="I4" i="1"/>
  <c r="I5" i="1" s="1"/>
  <c r="L4" i="1"/>
  <c r="L9" i="1" s="1"/>
  <c r="J9" i="1" s="1"/>
  <c r="M4" i="1" l="1"/>
  <c r="K4" i="1"/>
  <c r="K9" i="1" s="1"/>
  <c r="N9" i="1" s="1"/>
  <c r="N4" i="1"/>
  <c r="I6" i="1"/>
  <c r="I7" i="1" s="1"/>
  <c r="I8" i="1" s="1"/>
  <c r="M5" i="1"/>
  <c r="I9" i="1" l="1"/>
  <c r="M6" i="1"/>
  <c r="M7" i="1" l="1"/>
  <c r="M8" i="1" l="1"/>
  <c r="M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<sst xmlns="http://schemas.openxmlformats.org/spreadsheetml/2006/main" count="25" uniqueCount="24">
  <si>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Hedging</t>
  </si>
  <si>
    <t>S0</t>
  </si>
  <si>
    <t>sigma</t>
  </si>
  <si>
    <t>r</t>
  </si>
  <si>
    <t>k</t>
  </si>
  <si>
    <t>t</t>
  </si>
  <si>
    <t>value</t>
  </si>
  <si>
    <t>R</t>
  </si>
  <si>
    <t>D</t>
  </si>
  <si>
    <t>f</t>
  </si>
  <si>
    <t>s</t>
  </si>
  <si>
    <t>dt</t>
  </si>
  <si>
    <t>S</t>
  </si>
  <si>
    <t>M</t>
  </si>
  <si>
    <t>N</t>
  </si>
  <si>
    <t>B_t</t>
  </si>
  <si>
    <t>intrinsic</t>
  </si>
  <si>
    <t>V</t>
  </si>
  <si>
    <t>A</t>
  </si>
  <si>
    <t>dM</t>
  </si>
  <si>
    <t>dN</t>
  </si>
  <si>
    <t>Delta</t>
  </si>
  <si>
    <t>Gamma</t>
  </si>
  <si>
    <t>=BLACK.PUT.DELTA(H1, sigma*SQRT(t-E1),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</si>
</sst>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2" fillId="3" borderId="1" xfId="2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900C-C11D-4E92-A675-5AC210DF580E}">
  <dimension ref="B1:P29"/>
  <sheetViews>
    <sheetView tabSelected="1" topLeftCell="D1" workbookViewId="0">
      <selection activeCell="P4" sqref="P4"/>
    </sheetView>
  </sheetViews>
  <sheetFormatPr defaultRowHeight="14.5" x14ac:dyDescent="0.35"/>
  <sheetData>
    <row r="1" spans="2:16" x14ac:dyDescent="0.35">
      <c r="J1" s="7" t="s">
        <v>23</v>
      </c>
    </row>
    <row r="2" spans="2:16" x14ac:dyDescent="0.35">
      <c r="B2" t="s">
        <v>0</v>
      </c>
      <c r="E2" s="1" t="s">
        <v>11</v>
      </c>
      <c r="F2">
        <v>0.01</v>
      </c>
      <c r="I2" s="6" t="s">
        <v>21</v>
      </c>
      <c r="J2" s="6"/>
      <c r="K2" s="6" t="s">
        <v>22</v>
      </c>
      <c r="L2" s="6"/>
    </row>
    <row r="3" spans="2:16" x14ac:dyDescent="0.35">
      <c r="E3" t="s">
        <v>5</v>
      </c>
      <c r="F3" t="s">
        <v>15</v>
      </c>
      <c r="G3" t="s">
        <v>7</v>
      </c>
      <c r="H3" t="s">
        <v>12</v>
      </c>
      <c r="I3" t="s">
        <v>13</v>
      </c>
      <c r="J3" t="s">
        <v>14</v>
      </c>
      <c r="K3" t="s">
        <v>19</v>
      </c>
      <c r="L3" t="s">
        <v>20</v>
      </c>
      <c r="M3" s="5" t="s">
        <v>17</v>
      </c>
      <c r="N3" s="5" t="s">
        <v>18</v>
      </c>
    </row>
    <row r="4" spans="2:16" x14ac:dyDescent="0.35">
      <c r="B4" s="1" t="s">
        <v>3</v>
      </c>
      <c r="C4" s="2">
        <v>0</v>
      </c>
      <c r="E4" cm="1">
        <f t="array" ref="E4:E29">_xlfn.SEQUENCE(1+t/dt,1,0,dt)</f>
        <v>0</v>
      </c>
      <c r="F4" cm="1">
        <f t="array" aca="1" ref="F4:F29" ca="1">_xll.RANDOM.BROWNIAN(_xlfn.ANCHORARRAY(E4), 1, 0)</f>
        <v>0</v>
      </c>
      <c r="G4" cm="1">
        <f t="array" ref="G4:G29">EXP(r_*_xlfn.ANCHORARRAY(E4))</f>
        <v>1</v>
      </c>
      <c r="H4" cm="1">
        <f t="array" aca="1" ref="H4:H29" ca="1">S0*EXP((r_-sigma^2)*_xlfn.ANCHORARRAY(E4)+sigma*B_t)</f>
        <v>100</v>
      </c>
      <c r="I4">
        <f ca="1">intrinsic-J4*H4</f>
        <v>48.006119416162754</v>
      </c>
      <c r="J4" cm="1">
        <f t="array" aca="1" ref="J4" ca="1">_xll.BLACK.PUT.DELTA(H4, sigma*SQRT(t-E4), k)</f>
        <v>-0.48006119416162751</v>
      </c>
      <c r="K4">
        <f ca="1">I4</f>
        <v>48.006119416162754</v>
      </c>
      <c r="L4">
        <f ca="1">J4</f>
        <v>-0.48006119416162751</v>
      </c>
      <c r="M4">
        <f ca="1">I4*G4+J4*H4</f>
        <v>0</v>
      </c>
      <c r="N4">
        <f ca="1">-I4*G4-J4*H4</f>
        <v>0</v>
      </c>
      <c r="P4" t="e" cm="1">
        <f t="array" aca="1" ref="P4:P29" ca="1">_xlfn.MAP(_xlfn.ANCHORARRAY(E4),H4,_xlfn.LAMBDA(_xlpm._t,_xlpm._s,_xll.BLACK.PUT.DELTA(_xlpm._s,sigma*SQRT(_xlpm._t),k)))</f>
        <v>#NUM!</v>
      </c>
    </row>
    <row r="5" spans="2:16" x14ac:dyDescent="0.35">
      <c r="B5" s="1" t="s">
        <v>1</v>
      </c>
      <c r="C5" s="2">
        <v>100</v>
      </c>
      <c r="E5">
        <v>0.01</v>
      </c>
      <c r="F5">
        <f ca="1"/>
        <v>0.18988564707404737</v>
      </c>
      <c r="G5">
        <v>1</v>
      </c>
      <c r="H5">
        <f ca="1"/>
        <v>103.82920768538216</v>
      </c>
      <c r="I5">
        <f ca="1">I4+K5</f>
        <v>32.704215567643814</v>
      </c>
      <c r="J5" cm="1">
        <f t="array" aca="1" ref="J5" ca="1">_xll.BLACK.PUT.DELTA(H5, sigma*SQRT(t-E5), k)</f>
        <v>-0.33268547792881209</v>
      </c>
      <c r="K5">
        <f ca="1">-L5*H5/G5</f>
        <v>-15.30190384851894</v>
      </c>
      <c r="L5">
        <f ca="1">J5-J4</f>
        <v>0.14737571623281542</v>
      </c>
      <c r="M5">
        <f ca="1">I5*G5+J5*H5</f>
        <v>-1.8382540141374406</v>
      </c>
      <c r="N5">
        <f ca="1">-K5*G5-L5*H5</f>
        <v>0</v>
      </c>
      <c r="P5" t="e">
        <f ca="1"/>
        <v>#N/A</v>
      </c>
    </row>
    <row r="6" spans="2:16" x14ac:dyDescent="0.35">
      <c r="B6" s="1" t="s">
        <v>2</v>
      </c>
      <c r="C6" s="2">
        <v>0.2</v>
      </c>
      <c r="E6">
        <v>0.02</v>
      </c>
      <c r="F6">
        <f ca="1"/>
        <v>5.7469709150181764E-2</v>
      </c>
      <c r="G6">
        <v>1</v>
      </c>
      <c r="H6">
        <f ca="1"/>
        <v>101.07513263992949</v>
      </c>
      <c r="I6">
        <f ca="1">I5+K6</f>
        <v>43.213153991442539</v>
      </c>
      <c r="J6" cm="1">
        <f t="array" aca="1" ref="J6" ca="1">_xll.BLACK.PUT.DELTA(H6, sigma*SQRT(t-E6), k)</f>
        <v>-0.43665703007345102</v>
      </c>
      <c r="K6">
        <f t="shared" ref="K6:K9" ca="1" si="0">-L6*H6/G6</f>
        <v>10.508938423798726</v>
      </c>
      <c r="L6">
        <f t="shared" ref="L6:L9" ca="1" si="1">J6-J5</f>
        <v>-0.10397155214463893</v>
      </c>
      <c r="M6">
        <f ca="1">I6*G6+J6*H6</f>
        <v>-0.92201324138920171</v>
      </c>
      <c r="N6">
        <f t="shared" ref="N6:N9" ca="1" si="2">-K6*G6-L6*H6</f>
        <v>0</v>
      </c>
      <c r="P6" t="e">
        <f ca="1"/>
        <v>#N/A</v>
      </c>
    </row>
    <row r="7" spans="2:16" x14ac:dyDescent="0.35">
      <c r="B7" s="1" t="s">
        <v>4</v>
      </c>
      <c r="C7" s="2">
        <v>100</v>
      </c>
      <c r="E7">
        <v>0.03</v>
      </c>
      <c r="F7">
        <f ca="1"/>
        <v>1.5382883189438597E-2</v>
      </c>
      <c r="G7">
        <v>1</v>
      </c>
      <c r="H7">
        <f ca="1"/>
        <v>100.18783385097501</v>
      </c>
      <c r="I7">
        <f t="shared" ref="I6:I9" ca="1" si="3">I6+K7</f>
        <v>46.887064939119682</v>
      </c>
      <c r="J7" cm="1">
        <f t="array" aca="1" ref="J7" ca="1">_xll.BLACK.PUT.DELTA(H7, sigma*SQRT(t-E7), k)</f>
        <v>-0.47332726044435536</v>
      </c>
      <c r="K7">
        <f t="shared" ca="1" si="0"/>
        <v>3.673910947677141</v>
      </c>
      <c r="L7">
        <f t="shared" ca="1" si="1"/>
        <v>-3.6670230370904333E-2</v>
      </c>
      <c r="M7">
        <f ca="1">I7*G7+J7*H7</f>
        <v>-0.53456798741656542</v>
      </c>
      <c r="N7">
        <f t="shared" ca="1" si="2"/>
        <v>0</v>
      </c>
      <c r="P7" t="e">
        <f ca="1"/>
        <v>#N/A</v>
      </c>
    </row>
    <row r="8" spans="2:16" x14ac:dyDescent="0.35">
      <c r="B8" s="1" t="s">
        <v>5</v>
      </c>
      <c r="C8" s="2">
        <v>0.25</v>
      </c>
      <c r="E8">
        <v>0.04</v>
      </c>
      <c r="F8">
        <f ca="1"/>
        <v>0.17691588323984675</v>
      </c>
      <c r="G8">
        <v>1</v>
      </c>
      <c r="H8">
        <f ca="1"/>
        <v>103.43603089431053</v>
      </c>
      <c r="I8">
        <f t="shared" ca="1" si="3"/>
        <v>33.021691711071576</v>
      </c>
      <c r="J8" cm="1">
        <f t="array" aca="1" ref="J8" ca="1">_xll.BLACK.PUT.DELTA(H8, sigma*SQRT(t-E8), k)</f>
        <v>-0.33927945226602774</v>
      </c>
      <c r="K8">
        <f t="shared" ca="1" si="0"/>
        <v>-13.865373228048108</v>
      </c>
      <c r="L8">
        <f t="shared" ca="1" si="1"/>
        <v>0.13404780817832762</v>
      </c>
      <c r="M8">
        <f ca="1">I8*G8+J8*H8</f>
        <v>-2.0720281953220265</v>
      </c>
      <c r="N8">
        <f t="shared" ca="1" si="2"/>
        <v>0</v>
      </c>
      <c r="P8" t="e">
        <f ca="1"/>
        <v>#N/A</v>
      </c>
    </row>
    <row r="9" spans="2:16" x14ac:dyDescent="0.35">
      <c r="B9" s="1" t="s">
        <v>8</v>
      </c>
      <c r="C9" s="3">
        <f>EXP(-r_*t)</f>
        <v>1</v>
      </c>
      <c r="E9">
        <v>0.05</v>
      </c>
      <c r="F9">
        <f ca="1"/>
        <v>0.16963962535006616</v>
      </c>
      <c r="G9">
        <v>1</v>
      </c>
      <c r="H9">
        <f ca="1"/>
        <v>103.24430893600076</v>
      </c>
      <c r="I9">
        <f t="shared" ca="1" si="3"/>
        <v>0</v>
      </c>
      <c r="J9">
        <f ca="1">J8+L9</f>
        <v>0</v>
      </c>
      <c r="K9">
        <f ca="1">-SUM(K4:K8)</f>
        <v>-33.021691711071576</v>
      </c>
      <c r="L9">
        <f ca="1">-SUM(L4:L8)</f>
        <v>0.33927945226602774</v>
      </c>
      <c r="M9">
        <f ca="1">I9*G9+J9*H9</f>
        <v>0</v>
      </c>
      <c r="N9">
        <f t="shared" ca="1" si="2"/>
        <v>-2.0069808743193178</v>
      </c>
      <c r="O9">
        <f ca="1">MAX(k-H9,0)</f>
        <v>0</v>
      </c>
      <c r="P9" t="e">
        <f ca="1"/>
        <v>#N/A</v>
      </c>
    </row>
    <row r="10" spans="2:16" x14ac:dyDescent="0.35">
      <c r="B10" s="1" t="s">
        <v>9</v>
      </c>
      <c r="C10" s="3">
        <f>S0/D</f>
        <v>100</v>
      </c>
      <c r="E10">
        <v>6.0000000000000005E-2</v>
      </c>
      <c r="F10">
        <f ca="1"/>
        <v>0.27110706579641891</v>
      </c>
      <c r="G10">
        <v>1</v>
      </c>
      <c r="H10">
        <f ca="1"/>
        <v>105.31876402642153</v>
      </c>
      <c r="P10" t="e">
        <f ca="1"/>
        <v>#N/A</v>
      </c>
    </row>
    <row r="11" spans="2:16" x14ac:dyDescent="0.35">
      <c r="B11" s="1" t="s">
        <v>10</v>
      </c>
      <c r="C11" s="3">
        <f>sigma*SQRT(t)</f>
        <v>0.1</v>
      </c>
      <c r="E11">
        <v>7.0000000000000007E-2</v>
      </c>
      <c r="F11">
        <f ca="1"/>
        <v>0.45129248818141182</v>
      </c>
      <c r="G11">
        <v>1</v>
      </c>
      <c r="H11">
        <f ca="1"/>
        <v>109.13969679490782</v>
      </c>
      <c r="P11" t="e">
        <f ca="1"/>
        <v>#N/A</v>
      </c>
    </row>
    <row r="12" spans="2:16" x14ac:dyDescent="0.35">
      <c r="B12" s="1" t="s">
        <v>6</v>
      </c>
      <c r="C12" cm="1">
        <f t="array" ref="C12">_xll.BLACK.PUT.VALUE(f, s, k)</f>
        <v>3.987761167674492</v>
      </c>
      <c r="E12">
        <v>0.08</v>
      </c>
      <c r="F12">
        <f ca="1"/>
        <v>0.41432899519206828</v>
      </c>
      <c r="G12">
        <v>1</v>
      </c>
      <c r="H12">
        <f ca="1"/>
        <v>108.29250925848481</v>
      </c>
      <c r="P12" t="e">
        <f ca="1"/>
        <v>#N/A</v>
      </c>
    </row>
    <row r="13" spans="2:16" x14ac:dyDescent="0.35">
      <c r="B13" s="4" t="s">
        <v>16</v>
      </c>
      <c r="C13">
        <f>MAX(S0-k,0)</f>
        <v>0</v>
      </c>
      <c r="E13">
        <v>0.09</v>
      </c>
      <c r="F13">
        <f ca="1"/>
        <v>0.3930983141616034</v>
      </c>
      <c r="G13">
        <v>1</v>
      </c>
      <c r="H13">
        <f ca="1"/>
        <v>107.79053453483225</v>
      </c>
      <c r="P13" t="e">
        <f ca="1"/>
        <v>#N/A</v>
      </c>
    </row>
    <row r="14" spans="2:16" x14ac:dyDescent="0.35">
      <c r="E14">
        <v>9.9999999999999992E-2</v>
      </c>
      <c r="F14">
        <f ca="1"/>
        <v>0.31273595129089338</v>
      </c>
      <c r="G14">
        <v>1</v>
      </c>
      <c r="H14">
        <f ca="1"/>
        <v>106.0295020109764</v>
      </c>
      <c r="P14" t="e">
        <f ca="1"/>
        <v>#N/A</v>
      </c>
    </row>
    <row r="15" spans="2:16" x14ac:dyDescent="0.35">
      <c r="E15">
        <v>0.10999999999999999</v>
      </c>
      <c r="F15">
        <f ca="1"/>
        <v>0.38522885837965043</v>
      </c>
      <c r="G15">
        <v>1</v>
      </c>
      <c r="H15">
        <f ca="1"/>
        <v>107.53495501715929</v>
      </c>
      <c r="P15" t="e">
        <f ca="1"/>
        <v>#N/A</v>
      </c>
    </row>
    <row r="16" spans="2:16" x14ac:dyDescent="0.35">
      <c r="E16">
        <v>0.11999999999999998</v>
      </c>
      <c r="F16">
        <f ca="1"/>
        <v>0.49386533637488716</v>
      </c>
      <c r="G16">
        <v>1</v>
      </c>
      <c r="H16">
        <f ca="1"/>
        <v>109.85301591080446</v>
      </c>
      <c r="P16" t="e">
        <f ca="1"/>
        <v>#N/A</v>
      </c>
    </row>
    <row r="17" spans="5:16" x14ac:dyDescent="0.35">
      <c r="E17">
        <v>0.12999999999999998</v>
      </c>
      <c r="F17">
        <f ca="1"/>
        <v>0.58015465220971063</v>
      </c>
      <c r="G17">
        <v>1</v>
      </c>
      <c r="H17">
        <f ca="1"/>
        <v>111.72060053605763</v>
      </c>
      <c r="P17" t="e">
        <f ca="1"/>
        <v>#N/A</v>
      </c>
    </row>
    <row r="18" spans="5:16" x14ac:dyDescent="0.35">
      <c r="E18">
        <v>0.13999999999999999</v>
      </c>
      <c r="F18">
        <f ca="1"/>
        <v>0.49083306319788395</v>
      </c>
      <c r="G18">
        <v>1</v>
      </c>
      <c r="H18">
        <f ca="1"/>
        <v>109.69862122737393</v>
      </c>
      <c r="P18" t="e">
        <f ca="1"/>
        <v>#N/A</v>
      </c>
    </row>
    <row r="19" spans="5:16" x14ac:dyDescent="0.35">
      <c r="E19">
        <v>0.15</v>
      </c>
      <c r="F19">
        <f ca="1"/>
        <v>0.41222458033147347</v>
      </c>
      <c r="G19">
        <v>1</v>
      </c>
      <c r="H19">
        <f ca="1"/>
        <v>107.94427287477824</v>
      </c>
      <c r="P19" t="e">
        <f ca="1"/>
        <v>#N/A</v>
      </c>
    </row>
    <row r="20" spans="5:16" x14ac:dyDescent="0.35">
      <c r="E20">
        <v>0.16</v>
      </c>
      <c r="F20">
        <f ca="1"/>
        <v>0.30629358147860397</v>
      </c>
      <c r="G20">
        <v>1</v>
      </c>
      <c r="H20">
        <f ca="1"/>
        <v>105.63913532480835</v>
      </c>
      <c r="P20" t="e">
        <f ca="1"/>
        <v>#N/A</v>
      </c>
    </row>
    <row r="21" spans="5:16" x14ac:dyDescent="0.35">
      <c r="E21">
        <v>0.17</v>
      </c>
      <c r="F21">
        <f ca="1"/>
        <v>0.27556638022251684</v>
      </c>
      <c r="G21">
        <v>1</v>
      </c>
      <c r="H21">
        <f ca="1"/>
        <v>104.94993868465465</v>
      </c>
      <c r="P21" t="e">
        <f ca="1"/>
        <v>#N/A</v>
      </c>
    </row>
    <row r="22" spans="5:16" x14ac:dyDescent="0.35">
      <c r="E22">
        <v>0.18000000000000002</v>
      </c>
      <c r="F22">
        <f ca="1"/>
        <v>0.20242975541833086</v>
      </c>
      <c r="G22">
        <v>1</v>
      </c>
      <c r="H22">
        <f ca="1"/>
        <v>103.3846126397745</v>
      </c>
      <c r="P22" t="e">
        <f ca="1"/>
        <v>#N/A</v>
      </c>
    </row>
    <row r="23" spans="5:16" x14ac:dyDescent="0.35">
      <c r="E23">
        <v>0.19000000000000003</v>
      </c>
      <c r="F23">
        <f ca="1"/>
        <v>0.29473861951750974</v>
      </c>
      <c r="G23">
        <v>1</v>
      </c>
      <c r="H23">
        <f ca="1"/>
        <v>105.26888747339625</v>
      </c>
      <c r="P23" t="e">
        <f ca="1"/>
        <v>#N/A</v>
      </c>
    </row>
    <row r="24" spans="5:16" x14ac:dyDescent="0.35">
      <c r="E24">
        <v>0.20000000000000004</v>
      </c>
      <c r="F24">
        <f ca="1"/>
        <v>0.21542260586874093</v>
      </c>
      <c r="G24">
        <v>1</v>
      </c>
      <c r="H24">
        <f ca="1"/>
        <v>103.57072442922168</v>
      </c>
      <c r="P24" t="e">
        <f ca="1"/>
        <v>#N/A</v>
      </c>
    </row>
    <row r="25" spans="5:16" x14ac:dyDescent="0.35">
      <c r="E25">
        <v>0.21000000000000005</v>
      </c>
      <c r="F25">
        <f ca="1"/>
        <v>0.33227752350643452</v>
      </c>
      <c r="G25">
        <v>1</v>
      </c>
      <c r="H25">
        <f ca="1"/>
        <v>105.9773816506974</v>
      </c>
      <c r="P25" t="e">
        <f ca="1"/>
        <v>#N/A</v>
      </c>
    </row>
    <row r="26" spans="5:16" x14ac:dyDescent="0.35">
      <c r="E26">
        <v>0.22000000000000006</v>
      </c>
      <c r="F26">
        <f ca="1"/>
        <v>0.53667794251470913</v>
      </c>
      <c r="G26">
        <v>1</v>
      </c>
      <c r="H26">
        <f ca="1"/>
        <v>110.35536775188504</v>
      </c>
      <c r="P26" t="e">
        <f ca="1"/>
        <v>#N/A</v>
      </c>
    </row>
    <row r="27" spans="5:16" x14ac:dyDescent="0.35">
      <c r="E27">
        <v>0.23000000000000007</v>
      </c>
      <c r="F27">
        <f ca="1"/>
        <v>0.55158033178492805</v>
      </c>
      <c r="G27">
        <v>1</v>
      </c>
      <c r="H27">
        <f ca="1"/>
        <v>110.64050507148868</v>
      </c>
      <c r="P27" t="e">
        <f ca="1"/>
        <v>#N/A</v>
      </c>
    </row>
    <row r="28" spans="5:16" x14ac:dyDescent="0.35">
      <c r="E28">
        <v>0.24000000000000007</v>
      </c>
      <c r="F28">
        <f ca="1"/>
        <v>0.5283498156749914</v>
      </c>
      <c r="G28">
        <v>1</v>
      </c>
      <c r="H28">
        <f ca="1"/>
        <v>110.08360792430565</v>
      </c>
      <c r="P28" t="e">
        <f ca="1"/>
        <v>#N/A</v>
      </c>
    </row>
    <row r="29" spans="5:16" x14ac:dyDescent="0.35">
      <c r="E29">
        <v>0.25000000000000006</v>
      </c>
      <c r="F29">
        <f ca="1"/>
        <v>0.63700514057805258</v>
      </c>
      <c r="G29">
        <v>1</v>
      </c>
      <c r="H29">
        <f ca="1"/>
        <v>112.45703235916697</v>
      </c>
      <c r="P29" t="e">
        <f ca="1"/>
        <v>#N/A</v>
      </c>
    </row>
  </sheetData>
  <mergeCells count="2"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D</vt:lpstr>
      <vt:lpstr>dt</vt:lpstr>
      <vt:lpstr>f</vt:lpstr>
      <vt:lpstr>intrinsic</vt:lpstr>
      <vt:lpstr>k</vt:lpstr>
      <vt:lpstr>r_</vt:lpstr>
      <vt:lpstr>s</vt:lpstr>
      <vt:lpstr>S0</vt:lpstr>
      <vt:lpstr>sigma</vt:lpstr>
      <vt:lpstr>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2023-10-12T19:08:47Z</dcterms:created>
  <dcterms:modified xsi:type="dcterms:W3CDTF">2023-10-12T20:31:48Z</dcterms:modified>
</cp:coreProperties>
</file>