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keithalewis\Fall2023\xls\"/>
    </mc:Choice>
  </mc:AlternateContent>
  <xr:revisionPtr revIDLastSave="0" documentId="13_ncr:1_{03572301-2275-4BE0-8C3C-D7B3C816187D}" xr6:coauthVersionLast="47" xr6:coauthVersionMax="47" xr10:uidLastSave="{00000000-0000-0000-0000-000000000000}"/>
  <bookViews>
    <workbookView xWindow="2424" yWindow="1644" windowWidth="17280" windowHeight="9372" xr2:uid="{EF3073F3-0074-4A51-81C4-18BCAF8E4300}"/>
  </bookViews>
  <sheets>
    <sheet name="Sheet1" sheetId="1" r:id="rId1"/>
  </sheets>
  <definedNames>
    <definedName name="B_t">_xlfn.ANCHORARRAY(Sheet1!$F$4)</definedName>
    <definedName name="D">Sheet1!#REF!</definedName>
    <definedName name="dt">Sheet1!$F$2</definedName>
    <definedName name="f">Sheet1!#REF!</definedName>
    <definedName name="intrinsic">Sheet1!$C$10</definedName>
    <definedName name="k">Sheet1!$C$7</definedName>
    <definedName name="r_">Sheet1!$C$4</definedName>
    <definedName name="s">Sheet1!#REF!</definedName>
    <definedName name="S0">Sheet1!$C$5</definedName>
    <definedName name="sigma">Sheet1!$C$6</definedName>
    <definedName name="t">Sheet1!$C$8</definedName>
    <definedName name="value">Sheet1!$C$9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C10" i="1"/>
  <c r="E4" i="1" a="1"/>
  <c r="E4" i="1" s="1"/>
  <c r="G4" i="1" s="1" a="1"/>
  <c r="G4" i="1" s="1"/>
  <c r="C9" i="1" a="1"/>
  <c r="F4" i="1" a="1"/>
  <c r="C9" i="1" l="1"/>
  <c r="F4" i="1"/>
  <c r="H4" i="1" s="1" a="1"/>
  <c r="J8" i="1" a="1"/>
  <c r="J6" i="1" a="1"/>
  <c r="J7" i="1" a="1"/>
  <c r="J5" i="1" a="1"/>
  <c r="J7" i="1" l="1"/>
  <c r="J5" i="1"/>
  <c r="J6" i="1"/>
  <c r="J8" i="1"/>
  <c r="O9" i="1"/>
  <c r="H4" i="1"/>
  <c r="J4" i="1" a="1"/>
  <c r="J4" i="1" l="1"/>
  <c r="L5" i="1" s="1"/>
  <c r="K5" i="1" s="1"/>
  <c r="N5" i="1" s="1"/>
  <c r="L8" i="1"/>
  <c r="L7" i="1"/>
  <c r="K7" i="1" s="1"/>
  <c r="N7" i="1" s="1"/>
  <c r="L6" i="1"/>
  <c r="K6" i="1" s="1"/>
  <c r="N6" i="1" s="1"/>
  <c r="K8" i="1" l="1"/>
  <c r="N8" i="1" s="1"/>
  <c r="I4" i="1"/>
  <c r="I5" i="1" s="1"/>
  <c r="L4" i="1"/>
  <c r="L9" i="1" s="1"/>
  <c r="J9" i="1" s="1"/>
  <c r="M4" i="1" l="1"/>
  <c r="K4" i="1"/>
  <c r="K9" i="1" s="1"/>
  <c r="N9" i="1" s="1"/>
  <c r="N4" i="1"/>
  <c r="I6" i="1"/>
  <c r="I7" i="1" s="1"/>
  <c r="I8" i="1" s="1"/>
  <c r="M5" i="1"/>
  <c r="I9" i="1" l="1"/>
  <c r="M6" i="1"/>
  <c r="M7" i="1" l="1"/>
  <c r="M8" i="1" l="1"/>
  <c r="M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<sst xmlns="http://schemas.openxmlformats.org/spreadsheetml/2006/main" count="22" uniqueCount="21">
  <si>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Hedging</t>
  </si>
  <si>
    <t>S0</t>
  </si>
  <si>
    <t>sigma</t>
  </si>
  <si>
    <t>r</t>
  </si>
  <si>
    <t>k</t>
  </si>
  <si>
    <t>t</t>
  </si>
  <si>
    <t>value</t>
  </si>
  <si>
    <t>R</t>
  </si>
  <si>
    <t>dt</t>
  </si>
  <si>
    <t>S</t>
  </si>
  <si>
    <t>M</t>
  </si>
  <si>
    <t>N</t>
  </si>
  <si>
    <t>B_t</t>
  </si>
  <si>
    <t>intrinsic</t>
  </si>
  <si>
    <t>V</t>
  </si>
  <si>
    <t>A</t>
  </si>
  <si>
    <t>dM</t>
  </si>
  <si>
    <t>dN</t>
  </si>
  <si>
    <t>Delta</t>
  </si>
  <si>
    <t>Gamma</t>
  </si>
  <si>
    <t>=BLACK.PUT.DELTA(H1, sigma*SQRT(t-E1),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</si>
</sst>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00C-C11D-4E92-A675-5AC210DF580E}">
  <dimension ref="B1:O10"/>
  <sheetViews>
    <sheetView tabSelected="1" topLeftCell="A2" workbookViewId="0">
      <selection activeCell="D17" sqref="D17"/>
    </sheetView>
  </sheetViews>
  <sheetFormatPr defaultRowHeight="14.4" x14ac:dyDescent="0.3"/>
  <cols>
    <col min="1" max="1" width="3.77734375" customWidth="1"/>
  </cols>
  <sheetData>
    <row r="1" spans="2:15" x14ac:dyDescent="0.3">
      <c r="J1" s="4" t="s">
        <v>20</v>
      </c>
    </row>
    <row r="2" spans="2:15" x14ac:dyDescent="0.3">
      <c r="B2" t="s">
        <v>0</v>
      </c>
      <c r="E2" s="1" t="s">
        <v>8</v>
      </c>
      <c r="F2">
        <f>1/20</f>
        <v>0.05</v>
      </c>
      <c r="I2" s="5" t="s">
        <v>18</v>
      </c>
      <c r="J2" s="5"/>
      <c r="K2" s="5" t="s">
        <v>19</v>
      </c>
      <c r="L2" s="5"/>
    </row>
    <row r="3" spans="2:15" x14ac:dyDescent="0.3">
      <c r="E3" t="s">
        <v>5</v>
      </c>
      <c r="F3" t="s">
        <v>12</v>
      </c>
      <c r="G3" t="s">
        <v>7</v>
      </c>
      <c r="H3" t="s">
        <v>9</v>
      </c>
      <c r="I3" t="s">
        <v>10</v>
      </c>
      <c r="J3" t="s">
        <v>11</v>
      </c>
      <c r="K3" t="s">
        <v>16</v>
      </c>
      <c r="L3" t="s">
        <v>17</v>
      </c>
      <c r="M3" s="3" t="s">
        <v>14</v>
      </c>
      <c r="N3" s="3" t="s">
        <v>15</v>
      </c>
    </row>
    <row r="4" spans="2:15" x14ac:dyDescent="0.3">
      <c r="B4" s="1" t="s">
        <v>3</v>
      </c>
      <c r="C4" s="2">
        <v>0</v>
      </c>
      <c r="E4" cm="1">
        <f t="array" ref="E4:E9">_xlfn.SEQUENCE(1+t/dt,1,0,dt)</f>
        <v>0</v>
      </c>
      <c r="F4" cm="1">
        <f t="array" aca="1" ref="F4:F9" ca="1">_xll.RANDOM.BROWNIAN(_xlfn.ANCHORARRAY(E4), 1, 0)</f>
        <v>0</v>
      </c>
      <c r="G4" cm="1">
        <f t="array" ref="G4:G9">EXP(r_*_xlfn.ANCHORARRAY(E4))</f>
        <v>1</v>
      </c>
      <c r="H4" cm="1">
        <f t="array" aca="1" ref="H4:H9" ca="1">S0*EXP((r_-sigma^2)*_xlfn.ANCHORARRAY(E4)+sigma*B_t)</f>
        <v>100</v>
      </c>
      <c r="I4">
        <f ca="1">intrinsic-J4*H4</f>
        <v>48.006119416162754</v>
      </c>
      <c r="J4" cm="1">
        <f t="array" aca="1" ref="J4" ca="1">_xll.BLACK.PUT.DELTA(H4, sigma*SQRT(t-E4), k)</f>
        <v>-0.48006119416162751</v>
      </c>
      <c r="K4">
        <f ca="1">I4</f>
        <v>48.006119416162754</v>
      </c>
      <c r="L4">
        <f ca="1">J4</f>
        <v>-0.48006119416162751</v>
      </c>
      <c r="M4">
        <f t="shared" ref="M4:M9" ca="1" si="0">I4*G4+J4*H4</f>
        <v>0</v>
      </c>
      <c r="N4">
        <f ca="1">-I4*G4-J4*H4</f>
        <v>0</v>
      </c>
    </row>
    <row r="5" spans="2:15" x14ac:dyDescent="0.3">
      <c r="B5" s="1" t="s">
        <v>1</v>
      </c>
      <c r="C5" s="2">
        <v>100</v>
      </c>
      <c r="E5">
        <v>0.05</v>
      </c>
      <c r="F5">
        <f ca="1"/>
        <v>0.26264131709631244</v>
      </c>
      <c r="G5">
        <v>1</v>
      </c>
      <c r="H5">
        <f ca="1"/>
        <v>105.1826591150834</v>
      </c>
      <c r="I5">
        <f ca="1">I4+K5</f>
        <v>26.021624994108571</v>
      </c>
      <c r="J5" cm="1">
        <f t="array" aca="1" ref="J5" ca="1">_xll.BLACK.PUT.DELTA(H5, sigma*SQRT(t-E5), k)</f>
        <v>-0.2710486572376436</v>
      </c>
      <c r="K5">
        <f ca="1">-L5*H5/G5</f>
        <v>-21.984494422054183</v>
      </c>
      <c r="L5">
        <f ca="1">J5-J4</f>
        <v>0.20901253692398392</v>
      </c>
      <c r="M5">
        <f t="shared" ca="1" si="0"/>
        <v>-2.4879935237195774</v>
      </c>
      <c r="N5">
        <f ca="1">-K5*G5-L5*H5</f>
        <v>0</v>
      </c>
    </row>
    <row r="6" spans="2:15" x14ac:dyDescent="0.3">
      <c r="B6" s="1" t="s">
        <v>2</v>
      </c>
      <c r="C6" s="2">
        <v>0.2</v>
      </c>
      <c r="E6">
        <v>0.1</v>
      </c>
      <c r="F6">
        <f ca="1"/>
        <v>2.797878782609281E-2</v>
      </c>
      <c r="G6">
        <v>1</v>
      </c>
      <c r="H6">
        <f ca="1"/>
        <v>100.15970314638429</v>
      </c>
      <c r="I6">
        <f ca="1">I5+K6</f>
        <v>46.583970123927827</v>
      </c>
      <c r="J6" cm="1">
        <f t="array" aca="1" ref="J6" ca="1">_xll.BLACK.PUT.DELTA(H6, sigma*SQRT(t-E6), k)</f>
        <v>-0.47634424502275519</v>
      </c>
      <c r="K6">
        <f t="shared" ref="K6:K8" ca="1" si="1">-L6*H6/G6</f>
        <v>20.562345129819253</v>
      </c>
      <c r="L6">
        <f t="shared" ref="L6:L8" ca="1" si="2">J6-J5</f>
        <v>-0.20529558778511159</v>
      </c>
      <c r="M6">
        <f t="shared" ca="1" si="0"/>
        <v>-1.1265280530398769</v>
      </c>
      <c r="N6">
        <f t="shared" ref="N6:N9" ca="1" si="3">-K6*G6-L6*H6</f>
        <v>0</v>
      </c>
    </row>
    <row r="7" spans="2:15" x14ac:dyDescent="0.3">
      <c r="B7" s="1" t="s">
        <v>4</v>
      </c>
      <c r="C7" s="2">
        <v>100</v>
      </c>
      <c r="E7">
        <v>0.15000000000000002</v>
      </c>
      <c r="F7">
        <f ca="1"/>
        <v>-0.11183717083434105</v>
      </c>
      <c r="G7">
        <v>1</v>
      </c>
      <c r="H7">
        <f ca="1"/>
        <v>97.203114372381975</v>
      </c>
      <c r="I7">
        <f t="shared" ref="I7:I9" ca="1" si="4">I6+K7</f>
        <v>64.593965101045214</v>
      </c>
      <c r="J7" cm="1">
        <f t="array" aca="1" ref="J7" ca="1">_xll.BLACK.PUT.DELTA(H7, sigma*SQRT(t-E7), k)</f>
        <v>-0.66162632259201581</v>
      </c>
      <c r="K7">
        <f t="shared" ca="1" si="1"/>
        <v>18.00999497711739</v>
      </c>
      <c r="L7">
        <f t="shared" ca="1" si="2"/>
        <v>-0.18528207756926063</v>
      </c>
      <c r="M7">
        <f t="shared" ca="1" si="0"/>
        <v>0.28182599435500322</v>
      </c>
      <c r="N7">
        <f t="shared" ca="1" si="3"/>
        <v>0</v>
      </c>
    </row>
    <row r="8" spans="2:15" x14ac:dyDescent="0.3">
      <c r="B8" s="1" t="s">
        <v>5</v>
      </c>
      <c r="C8" s="2">
        <v>0.25</v>
      </c>
      <c r="E8">
        <v>0.2</v>
      </c>
      <c r="F8">
        <f ca="1"/>
        <v>-0.29722532872420193</v>
      </c>
      <c r="G8">
        <v>1</v>
      </c>
      <c r="H8">
        <f ca="1"/>
        <v>93.477907059756021</v>
      </c>
      <c r="I8">
        <f t="shared" ca="1" si="4"/>
        <v>89.805139113003506</v>
      </c>
      <c r="J8" cm="1">
        <f t="array" aca="1" ref="J8" ca="1">_xll.BLACK.PUT.DELTA(H8, sigma*SQRT(t-E8), k)</f>
        <v>-0.93132827468901747</v>
      </c>
      <c r="K8">
        <f t="shared" ca="1" si="1"/>
        <v>25.211174011958292</v>
      </c>
      <c r="L8">
        <f t="shared" ca="1" si="2"/>
        <v>-0.26970195209700165</v>
      </c>
      <c r="M8">
        <f t="shared" ca="1" si="0"/>
        <v>2.7465212095005995</v>
      </c>
      <c r="N8">
        <f t="shared" ca="1" si="3"/>
        <v>0</v>
      </c>
    </row>
    <row r="9" spans="2:15" x14ac:dyDescent="0.3">
      <c r="B9" s="1" t="s">
        <v>6</v>
      </c>
      <c r="C9" cm="1">
        <f t="array" ref="C9">_xll.BSM.PUT.VALUE(r_, S0, sigma, k, t)</f>
        <v>3.987761167674492</v>
      </c>
      <c r="E9">
        <v>0.25</v>
      </c>
      <c r="F9">
        <f ca="1"/>
        <v>-0.49594629778956145</v>
      </c>
      <c r="G9">
        <v>1</v>
      </c>
      <c r="H9">
        <f ca="1"/>
        <v>89.656071875491421</v>
      </c>
      <c r="I9">
        <f t="shared" ca="1" si="4"/>
        <v>0</v>
      </c>
      <c r="J9">
        <f ca="1">J8+L9</f>
        <v>0</v>
      </c>
      <c r="K9">
        <f ca="1">-SUM(K4:K8)</f>
        <v>-89.805139113003506</v>
      </c>
      <c r="L9">
        <f ca="1">-SUM(L4:L8)</f>
        <v>0.93132827468901747</v>
      </c>
      <c r="M9">
        <f t="shared" ca="1" si="0"/>
        <v>0</v>
      </c>
      <c r="N9">
        <f t="shared" ca="1" si="3"/>
        <v>6.3059043778075363</v>
      </c>
      <c r="O9">
        <f ca="1">MAX(k-H9,0)</f>
        <v>10.343928124508579</v>
      </c>
    </row>
    <row r="10" spans="2:15" x14ac:dyDescent="0.3">
      <c r="B10" s="1" t="s">
        <v>13</v>
      </c>
      <c r="C10">
        <f>MAX(S0-k,0)</f>
        <v>0</v>
      </c>
    </row>
  </sheetData>
  <mergeCells count="2"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dt</vt:lpstr>
      <vt:lpstr>intrinsic</vt:lpstr>
      <vt:lpstr>k</vt:lpstr>
      <vt:lpstr>r_</vt:lpstr>
      <vt:lpstr>S0</vt:lpstr>
      <vt:lpstr>sigma</vt:lpstr>
      <vt:lpstr>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2023-10-12T19:08:47Z</dcterms:created>
  <dcterms:modified xsi:type="dcterms:W3CDTF">2023-10-12T23:14:51Z</dcterms:modified>
</cp:coreProperties>
</file>