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all2023\xll_fre\"/>
    </mc:Choice>
  </mc:AlternateContent>
  <xr:revisionPtr revIDLastSave="0" documentId="13_ncr:1_{4ABD0D38-4467-4533-88F7-DE19B6A55CF9}" xr6:coauthVersionLast="47" xr6:coauthVersionMax="47" xr10:uidLastSave="{00000000-0000-0000-0000-000000000000}"/>
  <bookViews>
    <workbookView xWindow="-108" yWindow="-108" windowWidth="23256" windowHeight="13176" xr2:uid="{EF3073F3-0074-4A51-81C4-18BCAF8E4300}"/>
  </bookViews>
  <sheets>
    <sheet name="Sheet1" sheetId="1" r:id="rId1"/>
  </sheets>
  <definedNames>
    <definedName name="_t">_xlfn.ANCHORARRAY(Sheet1!$E$4)</definedName>
    <definedName name="A_t">Sheet1!$D$9</definedName>
    <definedName name="B_t">_xlfn.ANCHORARRAY(Sheet1!$F$4)</definedName>
    <definedName name="dM_t">_xlfn.ANCHORARRAY(Sheet1!$AD$4)</definedName>
    <definedName name="dN_t">_xlfn.ANCHORARRAY(Sheet1!$W$4)</definedName>
    <definedName name="dt">Sheet1!$C$10</definedName>
    <definedName name="error">Sheet1!$C$14</definedName>
    <definedName name="hedge">Sheet1!$C$13</definedName>
    <definedName name="k">Sheet1!$C$8</definedName>
    <definedName name="M_t">_xlfn.ANCHORARRAY(Sheet1!$AB$4)</definedName>
    <definedName name="mu">Sheet1!$C$4</definedName>
    <definedName name="N_t">_xlfn.ANCHORARRAY(Sheet1!$S$4)</definedName>
    <definedName name="payoff">Sheet1!$C$12</definedName>
    <definedName name="r_">Sheet1!$C$5</definedName>
    <definedName name="R_t">_xlfn.ANCHORARRAY(Sheet1!$G$4)</definedName>
    <definedName name="S_t">_xlfn.ANCHORARRAY(Sheet1!$H$4)</definedName>
    <definedName name="S0">Sheet1!$C$6</definedName>
    <definedName name="sigma">Sheet1!$C$7</definedName>
    <definedName name="t">Sheet1!$C$9</definedName>
    <definedName name="v_t">Sheet1!$W$4:$W$9</definedName>
    <definedName name="value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C11" i="1" a="1"/>
  <c r="C2" i="1" a="1"/>
  <c r="E4" i="1" l="1"/>
  <c r="C2" i="1"/>
  <c r="C11" i="1"/>
  <c r="F4" i="1" a="1"/>
  <c r="F4" i="1" l="1"/>
  <c r="H4" i="1" s="1" a="1"/>
  <c r="G4" i="1" a="1"/>
  <c r="G4" i="1" s="1"/>
  <c r="J5" i="1" a="1"/>
  <c r="J8" i="1" a="1"/>
  <c r="J7" i="1" a="1"/>
  <c r="J6" i="1" a="1"/>
  <c r="J8" i="1" l="1"/>
  <c r="J7" i="1"/>
  <c r="J6" i="1"/>
  <c r="J5" i="1"/>
  <c r="H4" i="1"/>
  <c r="S4" i="1" a="1"/>
  <c r="P4" i="1" a="1"/>
  <c r="J4" i="1" a="1"/>
  <c r="J4" i="1" l="1"/>
  <c r="I4" i="1" s="1"/>
  <c r="S4" i="1"/>
  <c r="W4" i="1" s="1" a="1"/>
  <c r="W4" i="1" s="1"/>
  <c r="P4" i="1"/>
  <c r="Q4" i="1" s="1" a="1"/>
  <c r="Q4" i="1" s="1"/>
  <c r="R4" i="1" s="1" a="1"/>
  <c r="C12" i="1" a="1"/>
  <c r="C12" i="1" s="1"/>
  <c r="L6" i="1"/>
  <c r="K6" i="1" s="1"/>
  <c r="N6" i="1" s="1"/>
  <c r="L7" i="1"/>
  <c r="K7" i="1" s="1"/>
  <c r="N7" i="1" s="1"/>
  <c r="L8" i="1"/>
  <c r="K8" i="1" s="1"/>
  <c r="N8" i="1" s="1"/>
  <c r="L5" i="1" l="1"/>
  <c r="K5" i="1" s="1"/>
  <c r="N5" i="1" s="1"/>
  <c r="T8" i="1"/>
  <c r="T9" i="1"/>
  <c r="T5" i="1"/>
  <c r="T6" i="1"/>
  <c r="T7" i="1"/>
  <c r="U4" i="1" a="1"/>
  <c r="U4" i="1" s="1"/>
  <c r="V4" i="1" s="1" a="1"/>
  <c r="L4" i="1"/>
  <c r="R4" i="1"/>
  <c r="T4" i="1" s="1"/>
  <c r="L9" i="1" l="1"/>
  <c r="X9" i="1" s="1"/>
  <c r="AB4" i="1" a="1"/>
  <c r="AB4" i="1" s="1"/>
  <c r="V4" i="1"/>
  <c r="X8" i="1"/>
  <c r="X7" i="1"/>
  <c r="X6" i="1"/>
  <c r="X5" i="1"/>
  <c r="X4" i="1" l="1"/>
  <c r="Y4" i="1" a="1"/>
  <c r="Y4" i="1" s="1"/>
  <c r="Z4" i="1" s="1" a="1"/>
  <c r="Z4" i="1" s="1"/>
  <c r="AA4" i="1" s="1" a="1"/>
  <c r="AA4" i="1" s="1"/>
  <c r="AF4" i="1" s="1" a="1"/>
  <c r="AF4" i="1" s="1"/>
  <c r="AD4" i="1" a="1"/>
  <c r="AD4" i="1" s="1"/>
  <c r="AH4" i="1" s="1" a="1"/>
  <c r="AH4" i="1" s="1"/>
  <c r="I5" i="1"/>
  <c r="I6" i="1" s="1"/>
  <c r="I7" i="1" s="1"/>
  <c r="I8" i="1" s="1"/>
  <c r="AE7" i="1" l="1"/>
  <c r="AE5" i="1"/>
  <c r="AE6" i="1"/>
  <c r="AE8" i="1"/>
  <c r="N4" i="1"/>
  <c r="M4" i="1"/>
  <c r="K4" i="1"/>
  <c r="K9" i="1" s="1"/>
  <c r="I9" i="1" s="1"/>
  <c r="AC4" i="1"/>
  <c r="AG4" i="1" l="1"/>
  <c r="AE4" i="1"/>
  <c r="AC5" i="1"/>
  <c r="M5" i="1"/>
  <c r="AG5" i="1" s="1"/>
  <c r="N9" i="1"/>
  <c r="C13" i="1" s="1"/>
  <c r="AE9" i="1"/>
  <c r="AI4" i="1"/>
  <c r="AI7" i="1"/>
  <c r="AI6" i="1"/>
  <c r="AI5" i="1"/>
  <c r="AI8" i="1"/>
  <c r="C14" i="1" l="1"/>
  <c r="AI9" i="1"/>
  <c r="AC6" i="1"/>
  <c r="M6" i="1"/>
  <c r="AG6" i="1" s="1"/>
  <c r="C15" i="1" a="1"/>
  <c r="C16" i="1" l="1"/>
  <c r="C15" i="1"/>
  <c r="AC7" i="1"/>
  <c r="M7" i="1"/>
  <c r="AG7" i="1" s="1"/>
  <c r="AC8" i="1" l="1"/>
  <c r="M8" i="1"/>
  <c r="AG8" i="1" s="1"/>
  <c r="M9" i="1" l="1"/>
  <c r="AG9" i="1" s="1"/>
  <c r="AC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M3" authorId="0" shapeId="0" xr:uid="{AD6A091B-35BF-47DC-BABF-C8401D47B2C8}">
      <text>
        <r>
          <rPr>
            <b/>
            <sz val="9"/>
            <color indexed="81"/>
            <rFont val="Tahoma"/>
            <charset val="1"/>
          </rPr>
          <t>M_t R_t + N_t V_t</t>
        </r>
      </text>
    </comment>
    <comment ref="N3" authorId="0" shapeId="0" xr:uid="{2300E4F2-B0B5-4EE1-AF8D-19E2015D0336}">
      <text>
        <r>
          <rPr>
            <b/>
            <sz val="9"/>
            <color indexed="81"/>
            <rFont val="Tahoma"/>
            <charset val="1"/>
          </rPr>
          <t>-dM_t R_t - dN_t S_t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<sst xmlns="http://schemas.openxmlformats.org/spreadsheetml/2006/main" count="43" uniqueCount="32">
  <si>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Hedging</t>
  </si>
  <si>
    <t>S0</t>
  </si>
  <si>
    <t>sigma</t>
  </si>
  <si>
    <t>r</t>
  </si>
  <si>
    <t>k</t>
  </si>
  <si>
    <t>t</t>
  </si>
  <si>
    <t>value</t>
  </si>
  <si>
    <t>dt</t>
  </si>
  <si>
    <t>B_t</t>
  </si>
  <si>
    <t>Delta</t>
  </si>
  <si>
    <t>Gamma</t>
  </si>
  <si>
    <t>R_t</t>
  </si>
  <si>
    <t>S_t</t>
  </si>
  <si>
    <t>M_t</t>
  </si>
  <si>
    <t>N_t</t>
  </si>
  <si>
    <t>dM_t</t>
  </si>
  <si>
    <t>dN_t</t>
  </si>
  <si>
    <t>V_t</t>
  </si>
  <si>
    <t>A_t</t>
  </si>
  <si>
    <t>_t</t>
  </si>
  <si>
    <t>payoff</t>
  </si>
  <si>
    <t>hedge</t>
  </si>
  <si>
    <t>error</t>
  </si>
  <si>
    <t>mean</t>
  </si>
  <si>
    <t>stdev</t>
  </si>
  <si>
    <t>X</t>
  </si>
  <si>
    <t>mu</t>
  </si>
  <si>
    <t>check</t>
  </si>
  <si>
    <t>0=dM R + dN S</t>
  </si>
  <si>
    <t>value + sum dM</t>
  </si>
  <si>
    <t>dM</t>
  </si>
  <si>
    <t>&lt;-- last 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</si>
</sst>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Alignment="0" applyProtection="0"/>
    <xf numFmtId="0" fontId="6" fillId="3" borderId="2" applyNumberFormat="0" applyAlignment="0" applyProtection="0"/>
    <xf numFmtId="0" fontId="7" fillId="4" borderId="3" applyNumberFormat="0" applyAlignment="0" applyProtection="0"/>
  </cellStyleXfs>
  <cellXfs count="25">
    <xf numFmtId="0" fontId="0" fillId="0" borderId="0" xfId="0"/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right"/>
    </xf>
    <xf numFmtId="0" fontId="8" fillId="2" borderId="1" xfId="1" applyFont="1"/>
    <xf numFmtId="0" fontId="4" fillId="0" borderId="4" xfId="0" applyFont="1" applyBorder="1" applyAlignment="1">
      <alignment horizontal="center"/>
    </xf>
    <xf numFmtId="0" fontId="6" fillId="3" borderId="2" xfId="2"/>
    <xf numFmtId="0" fontId="4" fillId="0" borderId="7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4" xfId="0" applyFont="1" applyBorder="1"/>
    <xf numFmtId="0" fontId="9" fillId="0" borderId="0" xfId="0" applyFont="1"/>
    <xf numFmtId="0" fontId="10" fillId="0" borderId="0" xfId="0" applyFont="1" applyAlignment="1">
      <alignment horizontal="right"/>
    </xf>
    <xf numFmtId="0" fontId="8" fillId="2" borderId="1" xfId="1" applyNumberFormat="1" applyFont="1"/>
    <xf numFmtId="0" fontId="9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2" fillId="0" borderId="0" xfId="0" applyFont="1"/>
  </cellXfs>
  <cellStyles count="4">
    <cellStyle name="Check Cell" xfId="3" builtinId="23" customBuiltin="1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1:AI1551"/>
  <sheetViews>
    <sheetView tabSelected="1" workbookViewId="0"/>
  </sheetViews>
  <sheetFormatPr defaultColWidth="9.109375" defaultRowHeight="18" x14ac:dyDescent="0.35"/>
  <cols>
    <col min="1" max="1" width="3.6640625" style="1" customWidth="1"/>
    <col min="2" max="2" width="9.109375" style="1"/>
    <col min="3" max="3" width="10" style="1" bestFit="1" customWidth="1"/>
    <col min="4" max="8" width="9.109375" style="1"/>
    <col min="9" max="9" width="10.6640625" style="1" bestFit="1" customWidth="1"/>
    <col min="10" max="25" width="9.109375" style="1"/>
    <col min="26" max="26" width="10" style="1" bestFit="1" customWidth="1"/>
    <col min="27" max="16384" width="9.109375" style="1"/>
  </cols>
  <sheetData>
    <row r="1" spans="2:35" x14ac:dyDescent="0.35">
      <c r="J1" s="2"/>
    </row>
    <row r="2" spans="2:35" ht="21" x14ac:dyDescent="0.4">
      <c r="B2" s="12" t="s">
        <v>0</v>
      </c>
      <c r="C2" s="11" t="e" cm="1">
        <f t="array" aca="1" ref="C2" ca="1">_xlfn.TEXTJOIN("/",FALSE,TEXT(_xll.MONTE.COUNT(),"#,##0"), TEXT(_xll.MONTE.COUNT()/_xll.MONTE.ELAPSED(),"0.0"))</f>
        <v>#DIV/0!</v>
      </c>
      <c r="G2" s="21" t="s">
        <v>25</v>
      </c>
      <c r="H2" s="22"/>
      <c r="I2" s="21" t="s">
        <v>9</v>
      </c>
      <c r="J2" s="22"/>
      <c r="K2" s="21" t="s">
        <v>10</v>
      </c>
      <c r="L2" s="23"/>
      <c r="Y2" s="16" t="s">
        <v>28</v>
      </c>
    </row>
    <row r="3" spans="2:35" x14ac:dyDescent="0.35">
      <c r="E3" s="5" t="s">
        <v>19</v>
      </c>
      <c r="F3" s="5" t="s">
        <v>8</v>
      </c>
      <c r="G3" s="7" t="s">
        <v>11</v>
      </c>
      <c r="H3" s="5" t="s">
        <v>12</v>
      </c>
      <c r="I3" s="7" t="s">
        <v>13</v>
      </c>
      <c r="J3" s="5" t="s">
        <v>14</v>
      </c>
      <c r="K3" s="7" t="s">
        <v>15</v>
      </c>
      <c r="L3" s="5" t="s">
        <v>16</v>
      </c>
      <c r="M3" s="7" t="s">
        <v>17</v>
      </c>
      <c r="N3" s="5" t="s">
        <v>18</v>
      </c>
      <c r="P3" s="10"/>
      <c r="Q3" s="10"/>
      <c r="R3" s="10"/>
      <c r="S3" s="5" t="s">
        <v>14</v>
      </c>
      <c r="T3" s="14" t="s">
        <v>27</v>
      </c>
      <c r="W3" s="15" t="s">
        <v>16</v>
      </c>
      <c r="X3" s="14" t="s">
        <v>27</v>
      </c>
      <c r="Y3" s="18" t="s">
        <v>30</v>
      </c>
      <c r="Z3" s="19" t="s">
        <v>29</v>
      </c>
      <c r="AA3" s="10"/>
      <c r="AB3" s="20" t="s">
        <v>13</v>
      </c>
      <c r="AC3" s="14" t="s">
        <v>27</v>
      </c>
      <c r="AD3" s="17" t="s">
        <v>15</v>
      </c>
      <c r="AE3" s="14" t="s">
        <v>27</v>
      </c>
      <c r="AF3" s="15" t="s">
        <v>17</v>
      </c>
      <c r="AG3" s="14" t="s">
        <v>27</v>
      </c>
      <c r="AH3" s="15" t="s">
        <v>18</v>
      </c>
      <c r="AI3" s="14" t="s">
        <v>27</v>
      </c>
    </row>
    <row r="4" spans="2:35" x14ac:dyDescent="0.35">
      <c r="B4" s="9" t="s">
        <v>26</v>
      </c>
      <c r="C4" s="4">
        <v>0.05</v>
      </c>
      <c r="E4" s="8" cm="1">
        <f t="array" ref="E4:E9">_xlfn.SEQUENCE(1+t/dt,1,0,dt)</f>
        <v>0</v>
      </c>
      <c r="F4" s="8" cm="1">
        <f t="array" aca="1" ref="F4:F9" ca="1">_xll.RANDOM.BROWNIAN(_t)</f>
        <v>0</v>
      </c>
      <c r="G4" s="8" cm="1">
        <f t="array" ref="G4:G9">EXP(r_*_t)</f>
        <v>1</v>
      </c>
      <c r="H4" s="8" cm="1">
        <f t="array" aca="1" ref="H4:H9" ca="1">S0*EXP((mu - sigma^2/2)*_t + sigma*B_t)</f>
        <v>100</v>
      </c>
      <c r="I4" s="8">
        <f ca="1">value-J4*H4</f>
        <v>41.035217577372336</v>
      </c>
      <c r="J4" s="8" cm="1">
        <f t="array" aca="1" ref="J4" ca="1">_xll.BSM.PUT.DELTA(r_, H4, sigma, k, t - E4)</f>
        <v>-0.38208857781104716</v>
      </c>
      <c r="K4" s="8">
        <f ca="1">I4</f>
        <v>41.035217577372336</v>
      </c>
      <c r="L4" s="8">
        <f ca="1">J4</f>
        <v>-0.38208857781104716</v>
      </c>
      <c r="M4" s="8">
        <f t="shared" ref="M4:M9" ca="1" si="0">I4*G4+J4*H4</f>
        <v>2.8263597962676172</v>
      </c>
      <c r="N4" s="8">
        <f ca="1">-I4*G4-J4*H4</f>
        <v>-2.8263597962676172</v>
      </c>
      <c r="O4" s="8"/>
      <c r="P4" s="8" cm="1">
        <f t="array" aca="1" ref="P4:P9" ca="1">_xlfn.MAP(_t, S_t, _xlfn.LAMBDA(_xlpm.t_,_xlpm.S_, _xll.BSM.PUT.DELTA(r_, _xlpm.S_, sigma, k, t-_xlpm.t_)))</f>
        <v>-0.38208857781104716</v>
      </c>
      <c r="Q4" s="8" cm="1">
        <f t="array" aca="1" ref="Q4:Q8" ca="1">_xlfn.DROP(_xlfn.ANCHORARRAY(P4),-1)</f>
        <v>-0.38208857781104716</v>
      </c>
      <c r="R4" s="8" cm="1">
        <f t="array" aca="1" ref="R4:R9" ca="1">_xlfn.VSTACK(_xlfn.ANCHORARRAY(Q4),0)</f>
        <v>-0.38208857781104716</v>
      </c>
      <c r="S4" s="8" cm="1">
        <f t="array" aca="1" ref="S4:S9" ca="1">_xlfn.VSTACK(_xlfn.DROP(_xlfn.MAP(_t,S_t,_xlfn.LAMBDA(_xlpm.t_,_xlpm.S_,_xll.BSM.PUT.DELTA(r_,_xlpm.S_,sigma,k,t-_xlpm.t_))),-1),0)</f>
        <v>-0.38208857781104716</v>
      </c>
      <c r="T4" s="11">
        <f ca="1">R4-J4</f>
        <v>0</v>
      </c>
      <c r="U4" s="1" cm="1">
        <f t="array" aca="1" ref="U4:U9" ca="1">_xlfn.VSTACK(0,_xlfn.DROP(N_t, -1))</f>
        <v>0</v>
      </c>
      <c r="V4" s="1" cm="1">
        <f t="array" aca="1" ref="V4:V9" ca="1">N_t -_xlfn.ANCHORARRAY( U4)</f>
        <v>-0.38208857781104716</v>
      </c>
      <c r="W4" s="1" cm="1">
        <f t="array" aca="1" ref="W4:W9" ca="1">N_t - _xlfn.VSTACK(0, _xlfn.DROP(N_t, -1))</f>
        <v>-0.38208857781104716</v>
      </c>
      <c r="X4" s="11">
        <f ca="1">V4-L4</f>
        <v>0</v>
      </c>
      <c r="Y4" s="1" cm="1">
        <f t="array" aca="1" ref="Y4:Y9" ca="1">-_xlfn.ANCHORARRAY(V4)*S_t/R_t</f>
        <v>38.208857781104719</v>
      </c>
      <c r="Z4" s="1" cm="1">
        <f t="array" aca="1" ref="Z4:Z9" ca="1">_xlfn.SCAN(value,_xlfn.ANCHORARRAY(Y4),_xlfn.LAMBDA(_xlpm.a,_xlpm.b,_xlpm.a+_xlpm.b))</f>
        <v>41.035217577372336</v>
      </c>
      <c r="AA4" s="1" cm="1">
        <f t="array" aca="1" ref="AA4:AA9" ca="1">_xlfn.VSTACK(_xlfn.DROP(_xlfn.ANCHORARRAY(Z4),-1),0)</f>
        <v>41.035217577372336</v>
      </c>
      <c r="AB4" s="1" cm="1">
        <f t="array" aca="1" ref="AB4:AB9" ca="1">_xlfn.VSTACK(_xlfn.DROP(_xlfn.SCAN(value,- dN_t*S_t/R_t,_xlfn.LAMBDA(_xlpm.a,_xlpm.b,_xlpm.a+_xlpm.b)),-1),0)</f>
        <v>41.035217577372336</v>
      </c>
      <c r="AC4" s="11">
        <f ca="1">AA4-I4</f>
        <v>0</v>
      </c>
      <c r="AD4" s="1" cm="1">
        <f t="array" aca="1" ref="AD4:AD9" ca="1">M_t - _xlfn.VSTACK(0,_xlfn.DROP(M_t, -1))</f>
        <v>41.035217577372336</v>
      </c>
      <c r="AE4" s="11">
        <f ca="1">AD4-K4</f>
        <v>0</v>
      </c>
      <c r="AF4" s="1" cm="1">
        <f t="array" aca="1" ref="AF4:AF9" ca="1">_xlfn.ANCHORARRAY(AA4)*R_t+_xlfn.ANCHORARRAY(R4)*S_t</f>
        <v>2.8263597962676172</v>
      </c>
      <c r="AG4" s="11">
        <f t="shared" ref="AG4:AG9" ca="1" si="1">AF4-M4</f>
        <v>0</v>
      </c>
      <c r="AH4" s="1" cm="1">
        <f t="array" aca="1" ref="AH4:AH9" ca="1">-_xlfn.ANCHORARRAY(AD4)*R_t -_xlfn.ANCHORARRAY( V4)*S_t</f>
        <v>-2.8263597962676172</v>
      </c>
      <c r="AI4" s="11">
        <f ca="1">AH4-N4</f>
        <v>0</v>
      </c>
    </row>
    <row r="5" spans="2:35" x14ac:dyDescent="0.35">
      <c r="B5" s="3" t="s">
        <v>3</v>
      </c>
      <c r="C5" s="4">
        <v>0.1</v>
      </c>
      <c r="E5" s="8">
        <v>0.05</v>
      </c>
      <c r="F5" s="8">
        <f ca="1"/>
        <v>0.11392462231796632</v>
      </c>
      <c r="G5" s="8">
        <v>1.005012520859401</v>
      </c>
      <c r="H5" s="8">
        <f ca="1"/>
        <v>102.45822048409019</v>
      </c>
      <c r="I5" s="8">
        <f ca="1">I4+K5</f>
        <v>32.121409197311493</v>
      </c>
      <c r="J5" s="8" cm="1">
        <f t="array" aca="1" ref="J5" ca="1">_xll.BSM.PUT.DELTA(r_, H5, sigma, k, t - E5)</f>
        <v>-0.29465304566754597</v>
      </c>
      <c r="K5" s="8">
        <f ca="1">-L5*H5/G5</f>
        <v>-8.913808380060841</v>
      </c>
      <c r="L5" s="8">
        <f ca="1">J5-J4</f>
        <v>8.7435532143501193E-2</v>
      </c>
      <c r="M5" s="8">
        <f t="shared" ca="1" si="0"/>
        <v>2.0927917116322519</v>
      </c>
      <c r="N5" s="8">
        <f ca="1">-K5*G5-L5*H5</f>
        <v>0</v>
      </c>
      <c r="O5" s="8"/>
      <c r="P5" s="8">
        <f ca="1"/>
        <v>-0.29465304566754597</v>
      </c>
      <c r="Q5" s="8">
        <f ca="1"/>
        <v>-0.29465304566754597</v>
      </c>
      <c r="R5" s="8">
        <f ca="1"/>
        <v>-0.29465304566754597</v>
      </c>
      <c r="S5" s="8">
        <f ca="1"/>
        <v>-0.29465304566754597</v>
      </c>
      <c r="T5" s="11">
        <f t="shared" ref="T5:T9" ca="1" si="2">R5-J5</f>
        <v>0</v>
      </c>
      <c r="U5" s="1">
        <f ca="1"/>
        <v>-0.38208857781104716</v>
      </c>
      <c r="V5" s="1">
        <f ca="1"/>
        <v>8.7435532143501193E-2</v>
      </c>
      <c r="W5" s="1">
        <f ca="1"/>
        <v>8.7435532143501193E-2</v>
      </c>
      <c r="X5" s="11">
        <f t="shared" ref="X5:X9" ca="1" si="3">V5-L5</f>
        <v>0</v>
      </c>
      <c r="Y5" s="1">
        <f ca="1"/>
        <v>-8.913808380060841</v>
      </c>
      <c r="Z5" s="1">
        <f ca="1"/>
        <v>32.121409197311493</v>
      </c>
      <c r="AA5" s="1">
        <f ca="1"/>
        <v>32.121409197311493</v>
      </c>
      <c r="AB5" s="1">
        <f ca="1"/>
        <v>32.121409197311493</v>
      </c>
      <c r="AC5" s="11">
        <f t="shared" ref="AC5:AC9" ca="1" si="4">AA5-I5</f>
        <v>0</v>
      </c>
      <c r="AD5" s="1">
        <f ca="1"/>
        <v>-8.9138083800608428</v>
      </c>
      <c r="AE5" s="11">
        <f t="shared" ref="AE5:AE9" ca="1" si="5">AD5-K5</f>
        <v>0</v>
      </c>
      <c r="AF5" s="1">
        <f ca="1"/>
        <v>2.0927917116322519</v>
      </c>
      <c r="AG5" s="11">
        <f t="shared" ca="1" si="1"/>
        <v>0</v>
      </c>
      <c r="AH5" s="1">
        <f ca="1"/>
        <v>0</v>
      </c>
      <c r="AI5" s="11">
        <f t="shared" ref="AI5:AI9" ca="1" si="6">AH5-N5</f>
        <v>0</v>
      </c>
    </row>
    <row r="6" spans="2:35" x14ac:dyDescent="0.35">
      <c r="B6" s="3" t="s">
        <v>1</v>
      </c>
      <c r="C6" s="4">
        <v>100</v>
      </c>
      <c r="E6" s="8">
        <v>0.1</v>
      </c>
      <c r="F6" s="8">
        <f ca="1"/>
        <v>0.10236476501795819</v>
      </c>
      <c r="G6" s="8">
        <v>1.0100501670841679</v>
      </c>
      <c r="H6" s="8">
        <f ca="1"/>
        <v>102.375061099307</v>
      </c>
      <c r="I6" s="8">
        <f ca="1">I5+K6</f>
        <v>32.276375608901596</v>
      </c>
      <c r="J6" s="8" cm="1">
        <f t="array" aca="1" ref="J6" ca="1">_xll.BSM.PUT.DELTA(r_, H6, sigma, k, t - E6)</f>
        <v>-0.29618197124999013</v>
      </c>
      <c r="K6" s="8">
        <f ca="1">-L6*H6/G6</f>
        <v>0.15496641159010027</v>
      </c>
      <c r="L6" s="8">
        <f ca="1">J6-J5</f>
        <v>-1.5289255824441628E-3</v>
      </c>
      <c r="M6" s="8">
        <f t="shared" ca="1" si="0"/>
        <v>2.2791111734114899</v>
      </c>
      <c r="N6" s="8">
        <f ca="1">-K6*G6-L6*H6</f>
        <v>0</v>
      </c>
      <c r="O6" s="8"/>
      <c r="P6" s="8">
        <f ca="1"/>
        <v>-0.29618197124999013</v>
      </c>
      <c r="Q6" s="8">
        <f ca="1"/>
        <v>-0.29618197124999013</v>
      </c>
      <c r="R6" s="8">
        <f ca="1"/>
        <v>-0.29618197124999013</v>
      </c>
      <c r="S6" s="8">
        <f ca="1"/>
        <v>-0.29618197124999013</v>
      </c>
      <c r="T6" s="11">
        <f t="shared" ca="1" si="2"/>
        <v>0</v>
      </c>
      <c r="U6" s="1">
        <f ca="1"/>
        <v>-0.29465304566754597</v>
      </c>
      <c r="V6" s="1">
        <f ca="1"/>
        <v>-1.5289255824441628E-3</v>
      </c>
      <c r="W6" s="1">
        <f ca="1"/>
        <v>-1.5289255824441628E-3</v>
      </c>
      <c r="X6" s="11">
        <f t="shared" ca="1" si="3"/>
        <v>0</v>
      </c>
      <c r="Y6" s="1">
        <f ca="1"/>
        <v>0.15496641159010027</v>
      </c>
      <c r="Z6" s="1">
        <f ca="1"/>
        <v>32.276375608901596</v>
      </c>
      <c r="AA6" s="1">
        <f ca="1"/>
        <v>32.276375608901596</v>
      </c>
      <c r="AB6" s="1">
        <f ca="1"/>
        <v>32.276375608901596</v>
      </c>
      <c r="AC6" s="11">
        <f t="shared" ca="1" si="4"/>
        <v>0</v>
      </c>
      <c r="AD6" s="1">
        <f ca="1"/>
        <v>0.15496641159010238</v>
      </c>
      <c r="AE6" s="11">
        <f t="shared" ca="1" si="5"/>
        <v>2.1094237467877974E-15</v>
      </c>
      <c r="AF6" s="1">
        <f ca="1"/>
        <v>2.2791111734114899</v>
      </c>
      <c r="AG6" s="11">
        <f t="shared" ca="1" si="1"/>
        <v>0</v>
      </c>
      <c r="AH6" s="1">
        <f ca="1"/>
        <v>-2.1371793224034263E-15</v>
      </c>
      <c r="AI6" s="11">
        <f t="shared" ca="1" si="6"/>
        <v>-2.1371793224034263E-15</v>
      </c>
    </row>
    <row r="7" spans="2:35" x14ac:dyDescent="0.35">
      <c r="B7" s="3" t="s">
        <v>2</v>
      </c>
      <c r="C7" s="4">
        <v>0.2</v>
      </c>
      <c r="E7" s="8">
        <v>0.15000000000000002</v>
      </c>
      <c r="F7" s="8">
        <f ca="1"/>
        <v>0.25367405833538786</v>
      </c>
      <c r="G7" s="8">
        <v>1.0151130646157189</v>
      </c>
      <c r="H7" s="8">
        <f ca="1"/>
        <v>105.67887318678271</v>
      </c>
      <c r="I7" s="8">
        <f t="shared" ref="I7:I9" ca="1" si="7">I6+K7</f>
        <v>16.42025514906841</v>
      </c>
      <c r="J7" s="8" cm="1">
        <f t="array" aca="1" ref="J7" ca="1">_xll.BSM.PUT.DELTA(r_, H7, sigma, k, t - E7)</f>
        <v>-0.14387380834548283</v>
      </c>
      <c r="K7" s="8">
        <f ca="1">-L7*H7/G7</f>
        <v>-15.856120459833187</v>
      </c>
      <c r="L7" s="8">
        <f ca="1">J7-J6</f>
        <v>0.1523081629045073</v>
      </c>
      <c r="M7" s="8">
        <f t="shared" ca="1" si="0"/>
        <v>1.4639935791011123</v>
      </c>
      <c r="N7" s="8">
        <f ca="1">-K7*G7-L7*H7</f>
        <v>0</v>
      </c>
      <c r="O7" s="8"/>
      <c r="P7" s="8">
        <f ca="1"/>
        <v>-0.14387380834548283</v>
      </c>
      <c r="Q7" s="8">
        <f ca="1"/>
        <v>-0.14387380834548283</v>
      </c>
      <c r="R7" s="8">
        <f ca="1"/>
        <v>-0.14387380834548283</v>
      </c>
      <c r="S7" s="8">
        <f ca="1"/>
        <v>-0.14387380834548283</v>
      </c>
      <c r="T7" s="11">
        <f t="shared" ca="1" si="2"/>
        <v>0</v>
      </c>
      <c r="U7" s="1">
        <f ca="1"/>
        <v>-0.29618197124999013</v>
      </c>
      <c r="V7" s="1">
        <f ca="1"/>
        <v>0.1523081629045073</v>
      </c>
      <c r="W7" s="1">
        <f ca="1"/>
        <v>0.1523081629045073</v>
      </c>
      <c r="X7" s="11">
        <f t="shared" ca="1" si="3"/>
        <v>0</v>
      </c>
      <c r="Y7" s="1">
        <f ca="1"/>
        <v>-15.856120459833187</v>
      </c>
      <c r="Z7" s="1">
        <f ca="1"/>
        <v>16.42025514906841</v>
      </c>
      <c r="AA7" s="1">
        <f ca="1"/>
        <v>16.42025514906841</v>
      </c>
      <c r="AB7" s="1">
        <f ca="1"/>
        <v>16.42025514906841</v>
      </c>
      <c r="AC7" s="11">
        <f t="shared" ca="1" si="4"/>
        <v>0</v>
      </c>
      <c r="AD7" s="1">
        <f ca="1"/>
        <v>-15.856120459833186</v>
      </c>
      <c r="AE7" s="11">
        <f t="shared" ca="1" si="5"/>
        <v>0</v>
      </c>
      <c r="AF7" s="1">
        <f ca="1"/>
        <v>1.4639935791011123</v>
      </c>
      <c r="AG7" s="11">
        <f t="shared" ca="1" si="1"/>
        <v>0</v>
      </c>
      <c r="AH7" s="1">
        <f ca="1"/>
        <v>0</v>
      </c>
      <c r="AI7" s="11">
        <f t="shared" ca="1" si="6"/>
        <v>0</v>
      </c>
    </row>
    <row r="8" spans="2:35" x14ac:dyDescent="0.35">
      <c r="B8" s="3" t="s">
        <v>4</v>
      </c>
      <c r="C8" s="4">
        <v>100</v>
      </c>
      <c r="E8" s="8">
        <v>0.2</v>
      </c>
      <c r="F8" s="8">
        <f ca="1"/>
        <v>0.26335925973811286</v>
      </c>
      <c r="G8" s="8">
        <v>1.0202013400267558</v>
      </c>
      <c r="H8" s="8">
        <f ca="1"/>
        <v>106.04272065173991</v>
      </c>
      <c r="I8" s="8">
        <f t="shared" ca="1" si="7"/>
        <v>9.1650225523144151</v>
      </c>
      <c r="J8" s="8" cm="1">
        <f t="array" aca="1" ref="J8" ca="1">_xll.BSM.PUT.DELTA(r_, H8, sigma, k, t - E8)</f>
        <v>-7.4073656369725502E-2</v>
      </c>
      <c r="K8" s="8">
        <f ca="1">-L8*H8/G8</f>
        <v>-7.2552325967539959</v>
      </c>
      <c r="L8" s="8">
        <f ca="1">J8-J7</f>
        <v>6.9800151975757327E-2</v>
      </c>
      <c r="M8" s="8">
        <f t="shared" ca="1" si="0"/>
        <v>1.4951962391788278</v>
      </c>
      <c r="N8" s="8">
        <f ca="1">-K8*G8-L8*H8</f>
        <v>0</v>
      </c>
      <c r="O8" s="8"/>
      <c r="P8" s="8">
        <f ca="1"/>
        <v>-7.4073656369725502E-2</v>
      </c>
      <c r="Q8" s="8">
        <f ca="1"/>
        <v>-7.4073656369725502E-2</v>
      </c>
      <c r="R8" s="8">
        <f ca="1"/>
        <v>-7.4073656369725502E-2</v>
      </c>
      <c r="S8" s="8">
        <f ca="1"/>
        <v>-7.4073656369725502E-2</v>
      </c>
      <c r="T8" s="11">
        <f t="shared" ca="1" si="2"/>
        <v>0</v>
      </c>
      <c r="U8" s="1">
        <f ca="1"/>
        <v>-0.14387380834548283</v>
      </c>
      <c r="V8" s="1">
        <f ca="1"/>
        <v>6.9800151975757327E-2</v>
      </c>
      <c r="W8" s="1">
        <f ca="1"/>
        <v>6.9800151975757327E-2</v>
      </c>
      <c r="X8" s="11">
        <f t="shared" ca="1" si="3"/>
        <v>0</v>
      </c>
      <c r="Y8" s="1">
        <f ca="1"/>
        <v>-7.2552325967539959</v>
      </c>
      <c r="Z8" s="1">
        <f ca="1"/>
        <v>9.1650225523144151</v>
      </c>
      <c r="AA8" s="1">
        <f ca="1"/>
        <v>9.1650225523144151</v>
      </c>
      <c r="AB8" s="1">
        <f ca="1"/>
        <v>9.1650225523144151</v>
      </c>
      <c r="AC8" s="11">
        <f t="shared" ca="1" si="4"/>
        <v>0</v>
      </c>
      <c r="AD8" s="1">
        <f ca="1"/>
        <v>-7.255232596753995</v>
      </c>
      <c r="AE8" s="11">
        <f t="shared" ca="1" si="5"/>
        <v>0</v>
      </c>
      <c r="AF8" s="1">
        <f ca="1"/>
        <v>1.4951962391788278</v>
      </c>
      <c r="AG8" s="11">
        <f t="shared" ca="1" si="1"/>
        <v>0</v>
      </c>
      <c r="AH8" s="1">
        <f ca="1"/>
        <v>0</v>
      </c>
      <c r="AI8" s="11">
        <f t="shared" ca="1" si="6"/>
        <v>0</v>
      </c>
    </row>
    <row r="9" spans="2:35" x14ac:dyDescent="0.35">
      <c r="B9" s="3" t="s">
        <v>5</v>
      </c>
      <c r="C9" s="4">
        <v>0.25</v>
      </c>
      <c r="E9" s="8">
        <v>0.25</v>
      </c>
      <c r="F9" s="8">
        <f ca="1"/>
        <v>-1.3459246667304026E-2</v>
      </c>
      <c r="G9" s="8">
        <v>1.0253151205244289</v>
      </c>
      <c r="H9" s="8">
        <f ca="1"/>
        <v>100.4819728371301</v>
      </c>
      <c r="I9" s="8">
        <f t="shared" ca="1" si="7"/>
        <v>0</v>
      </c>
      <c r="J9" s="8">
        <v>0</v>
      </c>
      <c r="K9" s="8">
        <f ca="1">-1*SUM(K4:K8)</f>
        <v>-9.1650225523144151</v>
      </c>
      <c r="L9" s="8">
        <f ca="1">-1*SUM(L4:L8)</f>
        <v>7.4073656369725502E-2</v>
      </c>
      <c r="M9" s="8">
        <f t="shared" ca="1" si="0"/>
        <v>0</v>
      </c>
      <c r="N9" s="8">
        <f ca="1">-K9*G9-L9*H9</f>
        <v>1.9539690755456958</v>
      </c>
      <c r="O9" s="8"/>
      <c r="P9" s="8">
        <f ca="1"/>
        <v>0</v>
      </c>
      <c r="Q9" s="8"/>
      <c r="R9" s="8">
        <f ca="1"/>
        <v>0</v>
      </c>
      <c r="S9" s="8">
        <f ca="1"/>
        <v>0</v>
      </c>
      <c r="T9" s="11">
        <f t="shared" ca="1" si="2"/>
        <v>0</v>
      </c>
      <c r="U9" s="1">
        <f ca="1"/>
        <v>-7.4073656369725502E-2</v>
      </c>
      <c r="V9" s="1">
        <f ca="1"/>
        <v>7.4073656369725502E-2</v>
      </c>
      <c r="W9" s="1">
        <f ca="1"/>
        <v>7.4073656369725502E-2</v>
      </c>
      <c r="X9" s="11">
        <f t="shared" ca="1" si="3"/>
        <v>0</v>
      </c>
      <c r="Y9" s="1">
        <f ca="1"/>
        <v>-7.2592971451378601</v>
      </c>
      <c r="Z9" s="1">
        <f ca="1"/>
        <v>1.905725407176555</v>
      </c>
      <c r="AA9" s="1">
        <f ca="1"/>
        <v>0</v>
      </c>
      <c r="AB9" s="1">
        <f ca="1"/>
        <v>0</v>
      </c>
      <c r="AC9" s="11">
        <f t="shared" ca="1" si="4"/>
        <v>0</v>
      </c>
      <c r="AD9" s="1">
        <f ca="1"/>
        <v>-9.1650225523144151</v>
      </c>
      <c r="AE9" s="11">
        <f t="shared" ca="1" si="5"/>
        <v>0</v>
      </c>
      <c r="AF9" s="1">
        <f ca="1"/>
        <v>0</v>
      </c>
      <c r="AG9" s="11">
        <f t="shared" ca="1" si="1"/>
        <v>0</v>
      </c>
      <c r="AH9" s="1">
        <f ca="1"/>
        <v>1.9539690755456958</v>
      </c>
      <c r="AI9" s="11">
        <f t="shared" ca="1" si="6"/>
        <v>0</v>
      </c>
    </row>
    <row r="10" spans="2:35" x14ac:dyDescent="0.35">
      <c r="B10" s="3" t="s">
        <v>7</v>
      </c>
      <c r="C10" s="13">
        <v>0.05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2:35" x14ac:dyDescent="0.35">
      <c r="B11" s="3" t="s">
        <v>6</v>
      </c>
      <c r="C11" s="1" cm="1">
        <f t="array" ref="C11">_xll.BSM.PUT.VALUE(r_, S0, sigma, k, t)</f>
        <v>2.8263597962676181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2:35" x14ac:dyDescent="0.35">
      <c r="B12" s="3" t="s">
        <v>20</v>
      </c>
      <c r="C12" s="1" cm="1">
        <f t="array" aca="1" ref="C12" ca="1">MAX(k-_xlfn.TAKE(S_t,-1),0)</f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2:35" x14ac:dyDescent="0.35">
      <c r="B13" s="3" t="s">
        <v>21</v>
      </c>
      <c r="C13" s="1">
        <f ca="1">N9</f>
        <v>1.9539690755456958</v>
      </c>
      <c r="D13" s="24" t="s">
        <v>31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35" x14ac:dyDescent="0.35">
      <c r="B14" s="3" t="s">
        <v>22</v>
      </c>
      <c r="C14" s="1">
        <f ca="1">payoff-hedge</f>
        <v>-1.9539690755456958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2:35" x14ac:dyDescent="0.35">
      <c r="B15" s="3" t="s">
        <v>23</v>
      </c>
      <c r="C15" s="6">
        <f t="array" aca="1" ref="C15:C16" ca="1">_xll.MONTE.STDEV(error)</f>
        <v>-0.65122054912488081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2:35" x14ac:dyDescent="0.35">
      <c r="B16" s="3" t="s">
        <v>24</v>
      </c>
      <c r="C16" s="6">
        <f ca="1"/>
        <v>1.6044271568876405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5:20" x14ac:dyDescent="0.35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5:20" x14ac:dyDescent="0.35"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5:20" x14ac:dyDescent="0.35"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5:20" x14ac:dyDescent="0.35"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5:20" x14ac:dyDescent="0.35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5:20" x14ac:dyDescent="0.35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5:20" x14ac:dyDescent="0.35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5:20" x14ac:dyDescent="0.35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5:20" x14ac:dyDescent="0.3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5:20" x14ac:dyDescent="0.3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5:20" x14ac:dyDescent="0.3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5:20" x14ac:dyDescent="0.35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5:20" x14ac:dyDescent="0.3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5:20" x14ac:dyDescent="0.3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5:20" x14ac:dyDescent="0.35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5:20" x14ac:dyDescent="0.35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5:20" x14ac:dyDescent="0.35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5:20" x14ac:dyDescent="0.35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5:20" x14ac:dyDescent="0.35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5:20" x14ac:dyDescent="0.35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5:20" x14ac:dyDescent="0.35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5:20" x14ac:dyDescent="0.35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5:20" x14ac:dyDescent="0.35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5:20" x14ac:dyDescent="0.35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5:20" x14ac:dyDescent="0.35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5:20" x14ac:dyDescent="0.35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5:20" x14ac:dyDescent="0.35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5:20" x14ac:dyDescent="0.35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5:20" x14ac:dyDescent="0.35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5:20" x14ac:dyDescent="0.35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5:20" x14ac:dyDescent="0.35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5:20" x14ac:dyDescent="0.35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5:20" x14ac:dyDescent="0.35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5:20" x14ac:dyDescent="0.35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5:20" x14ac:dyDescent="0.35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5:20" x14ac:dyDescent="0.35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5:20" x14ac:dyDescent="0.35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5:20" x14ac:dyDescent="0.35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5:20" x14ac:dyDescent="0.35"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5:20" x14ac:dyDescent="0.35"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5:20" x14ac:dyDescent="0.35"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5:20" x14ac:dyDescent="0.35"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5:20" x14ac:dyDescent="0.35"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5:20" x14ac:dyDescent="0.35"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5:20" x14ac:dyDescent="0.35"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5:20" x14ac:dyDescent="0.35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5:20" x14ac:dyDescent="0.35"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5:20" x14ac:dyDescent="0.35"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5:20" x14ac:dyDescent="0.35"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5:20" x14ac:dyDescent="0.35"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5:20" x14ac:dyDescent="0.35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5:20" x14ac:dyDescent="0.35"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5:20" x14ac:dyDescent="0.35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5:20" x14ac:dyDescent="0.35"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5:20" x14ac:dyDescent="0.35"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5:20" x14ac:dyDescent="0.35"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5:20" x14ac:dyDescent="0.35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5:20" x14ac:dyDescent="0.35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5:20" x14ac:dyDescent="0.35"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5:20" x14ac:dyDescent="0.35"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5:20" x14ac:dyDescent="0.35"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5:20" x14ac:dyDescent="0.35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5:20" x14ac:dyDescent="0.35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5:20" x14ac:dyDescent="0.35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5:20" x14ac:dyDescent="0.35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5:20" x14ac:dyDescent="0.35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5:20" x14ac:dyDescent="0.35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5:20" x14ac:dyDescent="0.35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5:20" x14ac:dyDescent="0.35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5:20" x14ac:dyDescent="0.35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5:20" x14ac:dyDescent="0.35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5:20" x14ac:dyDescent="0.35"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5:20" x14ac:dyDescent="0.35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5:20" x14ac:dyDescent="0.35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5:20" x14ac:dyDescent="0.35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5:20" x14ac:dyDescent="0.35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5:20" x14ac:dyDescent="0.35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5:20" x14ac:dyDescent="0.35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5:20" x14ac:dyDescent="0.35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5:20" x14ac:dyDescent="0.35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5:20" x14ac:dyDescent="0.35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5:20" x14ac:dyDescent="0.35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5:20" x14ac:dyDescent="0.35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5:20" x14ac:dyDescent="0.35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5:20" x14ac:dyDescent="0.35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5:20" x14ac:dyDescent="0.35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5:20" x14ac:dyDescent="0.35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5:20" x14ac:dyDescent="0.35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5:20" x14ac:dyDescent="0.35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5:20" x14ac:dyDescent="0.35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5:20" x14ac:dyDescent="0.35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5:20" x14ac:dyDescent="0.35"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5:20" x14ac:dyDescent="0.35"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5:20" x14ac:dyDescent="0.35"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5:20" x14ac:dyDescent="0.35"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5:20" x14ac:dyDescent="0.35"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5:20" x14ac:dyDescent="0.35"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5:20" x14ac:dyDescent="0.35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5:20" x14ac:dyDescent="0.35"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5:20" x14ac:dyDescent="0.35"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5:20" x14ac:dyDescent="0.35"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5:20" x14ac:dyDescent="0.35"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5:20" x14ac:dyDescent="0.35"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5:20" x14ac:dyDescent="0.35"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5:20" x14ac:dyDescent="0.35"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5:20" x14ac:dyDescent="0.35"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5:20" x14ac:dyDescent="0.35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5:20" x14ac:dyDescent="0.35"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5:20" x14ac:dyDescent="0.35"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5:20" x14ac:dyDescent="0.35"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5:20" x14ac:dyDescent="0.35"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5:20" x14ac:dyDescent="0.35"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5:20" x14ac:dyDescent="0.35"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5:20" x14ac:dyDescent="0.35"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5:20" x14ac:dyDescent="0.35"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5:20" x14ac:dyDescent="0.35"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5:20" x14ac:dyDescent="0.35"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5:20" x14ac:dyDescent="0.35"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5:20" x14ac:dyDescent="0.35"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5:20" x14ac:dyDescent="0.35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5:20" x14ac:dyDescent="0.35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5:20" x14ac:dyDescent="0.35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5:20" x14ac:dyDescent="0.35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5:20" x14ac:dyDescent="0.35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5:20" x14ac:dyDescent="0.35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5:20" x14ac:dyDescent="0.35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5:20" x14ac:dyDescent="0.35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5:20" x14ac:dyDescent="0.35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5:20" x14ac:dyDescent="0.35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5:20" x14ac:dyDescent="0.35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5:20" x14ac:dyDescent="0.35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5:20" x14ac:dyDescent="0.35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5:20" x14ac:dyDescent="0.35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5:20" x14ac:dyDescent="0.35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5:20" x14ac:dyDescent="0.35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5:20" x14ac:dyDescent="0.35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5:20" x14ac:dyDescent="0.35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5:20" x14ac:dyDescent="0.35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5:20" x14ac:dyDescent="0.35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5:20" x14ac:dyDescent="0.35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5:20" x14ac:dyDescent="0.35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5:20" x14ac:dyDescent="0.35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5:20" x14ac:dyDescent="0.35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5:20" x14ac:dyDescent="0.35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5:20" x14ac:dyDescent="0.35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5:20" x14ac:dyDescent="0.35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5:20" x14ac:dyDescent="0.35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5:20" x14ac:dyDescent="0.35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5:20" x14ac:dyDescent="0.35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5:20" x14ac:dyDescent="0.35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5:20" x14ac:dyDescent="0.35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5:20" x14ac:dyDescent="0.35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5:20" x14ac:dyDescent="0.35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5:20" x14ac:dyDescent="0.35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5:20" x14ac:dyDescent="0.35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5:20" x14ac:dyDescent="0.35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5:20" x14ac:dyDescent="0.35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5:20" x14ac:dyDescent="0.35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5:20" x14ac:dyDescent="0.35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5:20" x14ac:dyDescent="0.35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5:20" x14ac:dyDescent="0.35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5:20" x14ac:dyDescent="0.35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5:20" x14ac:dyDescent="0.35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5:20" x14ac:dyDescent="0.35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5:20" x14ac:dyDescent="0.35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5:20" x14ac:dyDescent="0.35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5:20" x14ac:dyDescent="0.35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5:20" x14ac:dyDescent="0.35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5:20" x14ac:dyDescent="0.35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5:20" x14ac:dyDescent="0.35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5:20" x14ac:dyDescent="0.35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5:20" x14ac:dyDescent="0.35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5:20" x14ac:dyDescent="0.35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5:20" x14ac:dyDescent="0.35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5:20" x14ac:dyDescent="0.35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5:20" x14ac:dyDescent="0.35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5:20" x14ac:dyDescent="0.35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5:20" x14ac:dyDescent="0.35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5:20" x14ac:dyDescent="0.35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5:20" x14ac:dyDescent="0.35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5:20" x14ac:dyDescent="0.35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5:20" x14ac:dyDescent="0.35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5:20" x14ac:dyDescent="0.35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5:20" x14ac:dyDescent="0.35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5:20" x14ac:dyDescent="0.35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5:20" x14ac:dyDescent="0.35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5:20" x14ac:dyDescent="0.35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5:20" x14ac:dyDescent="0.35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5:20" x14ac:dyDescent="0.35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5:20" x14ac:dyDescent="0.35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5:20" x14ac:dyDescent="0.35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5:20" x14ac:dyDescent="0.35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5:20" x14ac:dyDescent="0.35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5:20" x14ac:dyDescent="0.35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5:20" x14ac:dyDescent="0.35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5:20" x14ac:dyDescent="0.35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5:20" x14ac:dyDescent="0.35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5:20" x14ac:dyDescent="0.35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5:20" x14ac:dyDescent="0.35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5:20" x14ac:dyDescent="0.35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5:20" x14ac:dyDescent="0.35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5:20" x14ac:dyDescent="0.35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5:20" x14ac:dyDescent="0.35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5:20" x14ac:dyDescent="0.35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5:20" x14ac:dyDescent="0.35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5:20" x14ac:dyDescent="0.35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5:20" x14ac:dyDescent="0.35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5:20" x14ac:dyDescent="0.35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5:20" x14ac:dyDescent="0.35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5:20" x14ac:dyDescent="0.35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5:20" x14ac:dyDescent="0.35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5:20" x14ac:dyDescent="0.35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5:20" x14ac:dyDescent="0.35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5:20" x14ac:dyDescent="0.35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5:20" x14ac:dyDescent="0.35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5:20" x14ac:dyDescent="0.35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5:20" x14ac:dyDescent="0.35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5:20" x14ac:dyDescent="0.35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5:20" x14ac:dyDescent="0.35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5:20" x14ac:dyDescent="0.35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5:20" x14ac:dyDescent="0.35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5:20" x14ac:dyDescent="0.35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5:20" x14ac:dyDescent="0.35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5:20" x14ac:dyDescent="0.35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5:20" x14ac:dyDescent="0.35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5:20" x14ac:dyDescent="0.35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5:20" x14ac:dyDescent="0.35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5:20" x14ac:dyDescent="0.35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5:20" x14ac:dyDescent="0.35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5:20" x14ac:dyDescent="0.35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5:20" x14ac:dyDescent="0.35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5:20" x14ac:dyDescent="0.35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5:20" x14ac:dyDescent="0.35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5:20" x14ac:dyDescent="0.35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5:20" x14ac:dyDescent="0.35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5:20" x14ac:dyDescent="0.35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5:20" x14ac:dyDescent="0.35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5:20" x14ac:dyDescent="0.35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5:20" x14ac:dyDescent="0.35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5:20" x14ac:dyDescent="0.35"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5:20" x14ac:dyDescent="0.35"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5:20" x14ac:dyDescent="0.35"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5:20" x14ac:dyDescent="0.35"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5:20" x14ac:dyDescent="0.35"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5:20" x14ac:dyDescent="0.35"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5:20" x14ac:dyDescent="0.35"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5:20" x14ac:dyDescent="0.35"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5:20" x14ac:dyDescent="0.35"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5:20" x14ac:dyDescent="0.35"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5:20" x14ac:dyDescent="0.35"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5:20" x14ac:dyDescent="0.35"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5:20" x14ac:dyDescent="0.35"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5:20" x14ac:dyDescent="0.35"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5:20" x14ac:dyDescent="0.35"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5:20" x14ac:dyDescent="0.35"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5:20" x14ac:dyDescent="0.35"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5:20" x14ac:dyDescent="0.35"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5:20" x14ac:dyDescent="0.35"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5:20" x14ac:dyDescent="0.35"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5:20" x14ac:dyDescent="0.35"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5:20" x14ac:dyDescent="0.35"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5:20" x14ac:dyDescent="0.35"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5:20" x14ac:dyDescent="0.35"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5:20" x14ac:dyDescent="0.35"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5:20" x14ac:dyDescent="0.35"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5:20" x14ac:dyDescent="0.35"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5:20" x14ac:dyDescent="0.35"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5:20" x14ac:dyDescent="0.35"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5:20" x14ac:dyDescent="0.35"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5:20" x14ac:dyDescent="0.35"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5:20" x14ac:dyDescent="0.35"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5:20" x14ac:dyDescent="0.35"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5:20" x14ac:dyDescent="0.35"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5:20" x14ac:dyDescent="0.35"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5:20" x14ac:dyDescent="0.35"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5:20" x14ac:dyDescent="0.35"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5:20" x14ac:dyDescent="0.35"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5:20" x14ac:dyDescent="0.35"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5:20" x14ac:dyDescent="0.35"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5:20" x14ac:dyDescent="0.35"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5:20" x14ac:dyDescent="0.35"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5:20" x14ac:dyDescent="0.35"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5:20" x14ac:dyDescent="0.35"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5:20" x14ac:dyDescent="0.35"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5:20" x14ac:dyDescent="0.35"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5:20" x14ac:dyDescent="0.35"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5:20" x14ac:dyDescent="0.35"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5:20" x14ac:dyDescent="0.35"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5:20" x14ac:dyDescent="0.35"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5:20" x14ac:dyDescent="0.35"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5:20" x14ac:dyDescent="0.35"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5:20" x14ac:dyDescent="0.35"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5:20" x14ac:dyDescent="0.35"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5:20" x14ac:dyDescent="0.35"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5:20" x14ac:dyDescent="0.35"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5:20" x14ac:dyDescent="0.35"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5:20" x14ac:dyDescent="0.35"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5:20" x14ac:dyDescent="0.35"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5:20" x14ac:dyDescent="0.35"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5:20" x14ac:dyDescent="0.35"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5:20" x14ac:dyDescent="0.35"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5:20" x14ac:dyDescent="0.35"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5:20" x14ac:dyDescent="0.35"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5:20" x14ac:dyDescent="0.35"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5:20" x14ac:dyDescent="0.35"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5:20" x14ac:dyDescent="0.35"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5:20" x14ac:dyDescent="0.35"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5:20" x14ac:dyDescent="0.35"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5:20" x14ac:dyDescent="0.35"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5:20" x14ac:dyDescent="0.35"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spans="5:20" x14ac:dyDescent="0.35"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5:20" x14ac:dyDescent="0.35"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5:20" x14ac:dyDescent="0.35"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5:20" x14ac:dyDescent="0.35"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5:20" x14ac:dyDescent="0.35"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5:20" x14ac:dyDescent="0.35"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5:20" x14ac:dyDescent="0.35"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5:20" x14ac:dyDescent="0.35"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5:20" x14ac:dyDescent="0.35"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5:20" x14ac:dyDescent="0.35"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5:20" x14ac:dyDescent="0.35"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5:20" x14ac:dyDescent="0.35"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5:20" x14ac:dyDescent="0.35"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spans="5:20" x14ac:dyDescent="0.35"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5:20" x14ac:dyDescent="0.35"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5:20" x14ac:dyDescent="0.35"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5:20" x14ac:dyDescent="0.35"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5:20" x14ac:dyDescent="0.35"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5:20" x14ac:dyDescent="0.35"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5:20" x14ac:dyDescent="0.35"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5:20" x14ac:dyDescent="0.35"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5:20" x14ac:dyDescent="0.35"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5:20" x14ac:dyDescent="0.35"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5:20" x14ac:dyDescent="0.35"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5:20" x14ac:dyDescent="0.35"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5:20" x14ac:dyDescent="0.35"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5:20" x14ac:dyDescent="0.35"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5:20" x14ac:dyDescent="0.35"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5:20" x14ac:dyDescent="0.35"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5:20" x14ac:dyDescent="0.35"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5:20" x14ac:dyDescent="0.35"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5:20" x14ac:dyDescent="0.35"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5:20" x14ac:dyDescent="0.35"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5:20" x14ac:dyDescent="0.35"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5:20" x14ac:dyDescent="0.35"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5:20" x14ac:dyDescent="0.35"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5:20" x14ac:dyDescent="0.35"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5:20" x14ac:dyDescent="0.35"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5:20" x14ac:dyDescent="0.35"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5:20" x14ac:dyDescent="0.35"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5:20" x14ac:dyDescent="0.35"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5:20" x14ac:dyDescent="0.35"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5:20" x14ac:dyDescent="0.35"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5:20" x14ac:dyDescent="0.35"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5:20" x14ac:dyDescent="0.35"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5:20" x14ac:dyDescent="0.35"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5:20" x14ac:dyDescent="0.35"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5:20" x14ac:dyDescent="0.35"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5:20" x14ac:dyDescent="0.35"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5:20" x14ac:dyDescent="0.35"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5:20" x14ac:dyDescent="0.35"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5:20" x14ac:dyDescent="0.35"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5:20" x14ac:dyDescent="0.35"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5:20" x14ac:dyDescent="0.35"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5:20" x14ac:dyDescent="0.35"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5:20" x14ac:dyDescent="0.35"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5:20" x14ac:dyDescent="0.35"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5:20" x14ac:dyDescent="0.35"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5:20" x14ac:dyDescent="0.35"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5:20" x14ac:dyDescent="0.35"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5:20" x14ac:dyDescent="0.35"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5:20" x14ac:dyDescent="0.35"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5:20" x14ac:dyDescent="0.35"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5:20" x14ac:dyDescent="0.35"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5:20" x14ac:dyDescent="0.35"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5:20" x14ac:dyDescent="0.35"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5:20" x14ac:dyDescent="0.35"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5:20" x14ac:dyDescent="0.35"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5:20" x14ac:dyDescent="0.35"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5:20" x14ac:dyDescent="0.35"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5:20" x14ac:dyDescent="0.35"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5:20" x14ac:dyDescent="0.35"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5:20" x14ac:dyDescent="0.35"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5:20" x14ac:dyDescent="0.35"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5:20" x14ac:dyDescent="0.35"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5:20" x14ac:dyDescent="0.35"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5:20" x14ac:dyDescent="0.35"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5:20" x14ac:dyDescent="0.35"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5:20" x14ac:dyDescent="0.35"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5:20" x14ac:dyDescent="0.35"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5:20" x14ac:dyDescent="0.35"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5:20" x14ac:dyDescent="0.35"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5:20" x14ac:dyDescent="0.35"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5:20" x14ac:dyDescent="0.35"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spans="5:20" x14ac:dyDescent="0.35"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5:20" x14ac:dyDescent="0.35"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5:20" x14ac:dyDescent="0.35"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5:20" x14ac:dyDescent="0.35"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5:20" x14ac:dyDescent="0.35"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5:20" x14ac:dyDescent="0.35"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5:20" x14ac:dyDescent="0.35"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5:20" x14ac:dyDescent="0.35"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5:20" x14ac:dyDescent="0.35"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5:20" x14ac:dyDescent="0.35"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5:20" x14ac:dyDescent="0.35"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5:20" x14ac:dyDescent="0.35"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5:20" x14ac:dyDescent="0.35"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5:20" x14ac:dyDescent="0.35"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5:20" x14ac:dyDescent="0.35"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5:20" x14ac:dyDescent="0.35"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5:20" x14ac:dyDescent="0.35"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5:20" x14ac:dyDescent="0.35"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5:20" x14ac:dyDescent="0.35"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5:20" x14ac:dyDescent="0.35"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5:20" x14ac:dyDescent="0.35"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5:20" x14ac:dyDescent="0.35"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5:20" x14ac:dyDescent="0.35"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5:20" x14ac:dyDescent="0.35"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5:20" x14ac:dyDescent="0.35"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5:20" x14ac:dyDescent="0.35"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5:20" x14ac:dyDescent="0.35"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5:20" x14ac:dyDescent="0.35"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5:20" x14ac:dyDescent="0.35"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5:20" x14ac:dyDescent="0.35"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5:20" x14ac:dyDescent="0.35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5:20" x14ac:dyDescent="0.35"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5:20" x14ac:dyDescent="0.35"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5:20" x14ac:dyDescent="0.35"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5:20" x14ac:dyDescent="0.35"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5:20" x14ac:dyDescent="0.35"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5:20" x14ac:dyDescent="0.35"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5:20" x14ac:dyDescent="0.35"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5:20" x14ac:dyDescent="0.35"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5:20" x14ac:dyDescent="0.35"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5:20" x14ac:dyDescent="0.35"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5:20" x14ac:dyDescent="0.35"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5:20" x14ac:dyDescent="0.35"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5:20" x14ac:dyDescent="0.35"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5:20" x14ac:dyDescent="0.35"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5:20" x14ac:dyDescent="0.35"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5:20" x14ac:dyDescent="0.35"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5:20" x14ac:dyDescent="0.35"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5:20" x14ac:dyDescent="0.35"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5:20" x14ac:dyDescent="0.35"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5:20" x14ac:dyDescent="0.35"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5:20" x14ac:dyDescent="0.35"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5:20" x14ac:dyDescent="0.35"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5:20" x14ac:dyDescent="0.35"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5:20" x14ac:dyDescent="0.35"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5:20" x14ac:dyDescent="0.35"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5:20" x14ac:dyDescent="0.35"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5:20" x14ac:dyDescent="0.35"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5:20" x14ac:dyDescent="0.35"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5:20" x14ac:dyDescent="0.35"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5:20" x14ac:dyDescent="0.35"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5:20" x14ac:dyDescent="0.35"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5:20" x14ac:dyDescent="0.35"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5:20" x14ac:dyDescent="0.35"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5:20" x14ac:dyDescent="0.35"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5:20" x14ac:dyDescent="0.35"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5:20" x14ac:dyDescent="0.35"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5:20" x14ac:dyDescent="0.35"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5:20" x14ac:dyDescent="0.35"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5:20" x14ac:dyDescent="0.35"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spans="5:20" x14ac:dyDescent="0.35"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5:20" x14ac:dyDescent="0.35"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5:20" x14ac:dyDescent="0.35"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5:20" x14ac:dyDescent="0.35"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5:20" x14ac:dyDescent="0.35"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5:20" x14ac:dyDescent="0.35"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5:20" x14ac:dyDescent="0.35"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5:20" x14ac:dyDescent="0.35"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5:20" x14ac:dyDescent="0.35"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5:20" x14ac:dyDescent="0.35"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5:20" x14ac:dyDescent="0.35"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5:20" x14ac:dyDescent="0.35"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5:20" x14ac:dyDescent="0.35"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5:20" x14ac:dyDescent="0.35"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5:20" x14ac:dyDescent="0.35"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5:20" x14ac:dyDescent="0.35"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5:20" x14ac:dyDescent="0.35"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5:20" x14ac:dyDescent="0.35"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5:20" x14ac:dyDescent="0.35"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5:20" x14ac:dyDescent="0.35"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5:20" x14ac:dyDescent="0.35"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5:20" x14ac:dyDescent="0.35"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5:20" x14ac:dyDescent="0.35"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5:20" x14ac:dyDescent="0.35"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5:20" x14ac:dyDescent="0.35"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5:20" x14ac:dyDescent="0.35"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5:20" x14ac:dyDescent="0.35"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5:20" x14ac:dyDescent="0.35"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5:20" x14ac:dyDescent="0.35"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5:20" x14ac:dyDescent="0.35"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5:20" x14ac:dyDescent="0.35"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5:20" x14ac:dyDescent="0.35"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5:20" x14ac:dyDescent="0.35"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5:20" x14ac:dyDescent="0.35"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5:20" x14ac:dyDescent="0.35"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5:20" x14ac:dyDescent="0.35"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5:20" x14ac:dyDescent="0.35"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5:20" x14ac:dyDescent="0.35"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5:20" x14ac:dyDescent="0.35"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5:20" x14ac:dyDescent="0.35"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5:20" x14ac:dyDescent="0.35"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5:20" x14ac:dyDescent="0.35"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5:20" x14ac:dyDescent="0.35"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5:20" x14ac:dyDescent="0.35"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5:20" x14ac:dyDescent="0.35"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5:20" x14ac:dyDescent="0.35"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5:20" x14ac:dyDescent="0.35"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5:20" x14ac:dyDescent="0.35"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5:20" x14ac:dyDescent="0.35"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5:20" x14ac:dyDescent="0.35"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5:20" x14ac:dyDescent="0.35"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5:20" x14ac:dyDescent="0.35"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5:20" x14ac:dyDescent="0.35"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5:20" x14ac:dyDescent="0.35"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5:20" x14ac:dyDescent="0.35"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5:20" x14ac:dyDescent="0.35"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spans="5:20" x14ac:dyDescent="0.35"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5:20" x14ac:dyDescent="0.35"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5:20" x14ac:dyDescent="0.35"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5:20" x14ac:dyDescent="0.35"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spans="5:20" x14ac:dyDescent="0.35"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5:20" x14ac:dyDescent="0.35"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5:20" x14ac:dyDescent="0.35"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5:20" x14ac:dyDescent="0.35"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5:20" x14ac:dyDescent="0.35"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5:20" x14ac:dyDescent="0.35"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5:20" x14ac:dyDescent="0.35"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5:20" x14ac:dyDescent="0.35"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spans="5:20" x14ac:dyDescent="0.35"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spans="5:20" x14ac:dyDescent="0.35"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spans="5:20" x14ac:dyDescent="0.35"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5:20" x14ac:dyDescent="0.35"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5:20" x14ac:dyDescent="0.35"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5:20" x14ac:dyDescent="0.35"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5:20" x14ac:dyDescent="0.35"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5:20" x14ac:dyDescent="0.35"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5:20" x14ac:dyDescent="0.35"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5:20" x14ac:dyDescent="0.35"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5:20" x14ac:dyDescent="0.35"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5:20" x14ac:dyDescent="0.35"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5:20" x14ac:dyDescent="0.35"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5:20" x14ac:dyDescent="0.35"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spans="5:20" x14ac:dyDescent="0.35"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5:20" x14ac:dyDescent="0.35"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5:20" x14ac:dyDescent="0.35"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5:20" x14ac:dyDescent="0.35"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5:20" x14ac:dyDescent="0.35"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5:20" x14ac:dyDescent="0.35"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5:20" x14ac:dyDescent="0.35"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5:20" x14ac:dyDescent="0.35"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spans="5:20" x14ac:dyDescent="0.35"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5:20" x14ac:dyDescent="0.35"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5:20" x14ac:dyDescent="0.35"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5:20" x14ac:dyDescent="0.35"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5:20" x14ac:dyDescent="0.35"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5:20" x14ac:dyDescent="0.35"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spans="5:20" x14ac:dyDescent="0.35"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spans="5:20" x14ac:dyDescent="0.35"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spans="5:20" x14ac:dyDescent="0.35"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5:20" x14ac:dyDescent="0.35"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spans="5:20" x14ac:dyDescent="0.35"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5:20" x14ac:dyDescent="0.35"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5:20" x14ac:dyDescent="0.35"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5:20" x14ac:dyDescent="0.35"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5:20" x14ac:dyDescent="0.35"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5:20" x14ac:dyDescent="0.35"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5:20" x14ac:dyDescent="0.35"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5:20" x14ac:dyDescent="0.35"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5:20" x14ac:dyDescent="0.35"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5:20" x14ac:dyDescent="0.35"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spans="5:20" x14ac:dyDescent="0.35"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spans="5:20" x14ac:dyDescent="0.35"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spans="5:20" x14ac:dyDescent="0.35"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5:20" x14ac:dyDescent="0.35"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5:20" x14ac:dyDescent="0.35"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5:20" x14ac:dyDescent="0.35"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5:20" x14ac:dyDescent="0.35"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5:20" x14ac:dyDescent="0.35"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5:20" x14ac:dyDescent="0.35"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5:20" x14ac:dyDescent="0.35"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spans="5:20" x14ac:dyDescent="0.35"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5:20" x14ac:dyDescent="0.35"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5:20" x14ac:dyDescent="0.35"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5:20" x14ac:dyDescent="0.35"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5:20" x14ac:dyDescent="0.35"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5:20" x14ac:dyDescent="0.35"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spans="5:20" x14ac:dyDescent="0.35"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5:20" x14ac:dyDescent="0.35"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5:20" x14ac:dyDescent="0.35"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5:20" x14ac:dyDescent="0.35"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spans="5:20" x14ac:dyDescent="0.35"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5:20" x14ac:dyDescent="0.35"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5:20" x14ac:dyDescent="0.35"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5:20" x14ac:dyDescent="0.35"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5:20" x14ac:dyDescent="0.35"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5:20" x14ac:dyDescent="0.35"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5:20" x14ac:dyDescent="0.35"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5:20" x14ac:dyDescent="0.35"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5:20" x14ac:dyDescent="0.35"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5:20" x14ac:dyDescent="0.35"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spans="5:20" x14ac:dyDescent="0.35"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5:20" x14ac:dyDescent="0.35"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5:20" x14ac:dyDescent="0.35"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5:20" x14ac:dyDescent="0.35"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5:20" x14ac:dyDescent="0.35"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5:20" x14ac:dyDescent="0.35"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5:20" x14ac:dyDescent="0.35"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5:20" x14ac:dyDescent="0.35"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5:20" x14ac:dyDescent="0.35"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5:20" x14ac:dyDescent="0.35"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spans="5:20" x14ac:dyDescent="0.35"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5:20" x14ac:dyDescent="0.35"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5:20" x14ac:dyDescent="0.35"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5:20" x14ac:dyDescent="0.35"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5:20" x14ac:dyDescent="0.35"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5:20" x14ac:dyDescent="0.35"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5:20" x14ac:dyDescent="0.35"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5:20" x14ac:dyDescent="0.35"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5:20" x14ac:dyDescent="0.35"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5:20" x14ac:dyDescent="0.35"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spans="5:20" x14ac:dyDescent="0.35"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5:20" x14ac:dyDescent="0.35"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5:20" x14ac:dyDescent="0.35"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5:20" x14ac:dyDescent="0.35"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5:20" x14ac:dyDescent="0.35"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5:20" x14ac:dyDescent="0.35"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5:20" x14ac:dyDescent="0.35"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5:20" x14ac:dyDescent="0.35"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5:20" x14ac:dyDescent="0.35"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5:20" x14ac:dyDescent="0.35"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5:20" x14ac:dyDescent="0.35"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5:20" x14ac:dyDescent="0.35"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5:20" x14ac:dyDescent="0.35"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5:20" x14ac:dyDescent="0.35"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5:20" x14ac:dyDescent="0.35"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5:20" x14ac:dyDescent="0.35"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5:20" x14ac:dyDescent="0.35"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5:20" x14ac:dyDescent="0.35"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5:20" x14ac:dyDescent="0.35"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5:20" x14ac:dyDescent="0.35"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spans="5:20" x14ac:dyDescent="0.35"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spans="5:20" x14ac:dyDescent="0.35"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spans="5:20" x14ac:dyDescent="0.35"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5:20" x14ac:dyDescent="0.35"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5:20" x14ac:dyDescent="0.35"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5:20" x14ac:dyDescent="0.35"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5:20" x14ac:dyDescent="0.35"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5:20" x14ac:dyDescent="0.35"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5:20" x14ac:dyDescent="0.35"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5:20" x14ac:dyDescent="0.35"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spans="5:20" x14ac:dyDescent="0.35"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5:20" x14ac:dyDescent="0.35"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5:20" x14ac:dyDescent="0.35"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5:20" x14ac:dyDescent="0.35"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5:20" x14ac:dyDescent="0.35"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5:20" x14ac:dyDescent="0.35"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5:20" x14ac:dyDescent="0.35"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5:20" x14ac:dyDescent="0.35"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5:20" x14ac:dyDescent="0.35"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5:20" x14ac:dyDescent="0.35"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spans="5:20" x14ac:dyDescent="0.35"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5:20" x14ac:dyDescent="0.35"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5:20" x14ac:dyDescent="0.35"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5:20" x14ac:dyDescent="0.35"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5:20" x14ac:dyDescent="0.35"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5:20" x14ac:dyDescent="0.35"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5:20" x14ac:dyDescent="0.35"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5:20" x14ac:dyDescent="0.35"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spans="5:20" x14ac:dyDescent="0.35"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5:20" x14ac:dyDescent="0.35"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spans="5:20" x14ac:dyDescent="0.35"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5:20" x14ac:dyDescent="0.35"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5:20" x14ac:dyDescent="0.35"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5:20" x14ac:dyDescent="0.35"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5:20" x14ac:dyDescent="0.35"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5:20" x14ac:dyDescent="0.35"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5:20" x14ac:dyDescent="0.35"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5:20" x14ac:dyDescent="0.35"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5:20" x14ac:dyDescent="0.35"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5:20" x14ac:dyDescent="0.35"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5:20" x14ac:dyDescent="0.35"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5:20" x14ac:dyDescent="0.35"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5:20" x14ac:dyDescent="0.35"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5:20" x14ac:dyDescent="0.35"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5:20" x14ac:dyDescent="0.35"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5:20" x14ac:dyDescent="0.35"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5:20" x14ac:dyDescent="0.35"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5:20" x14ac:dyDescent="0.35"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5:20" x14ac:dyDescent="0.35"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5:20" x14ac:dyDescent="0.35"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5:20" x14ac:dyDescent="0.35"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5:20" x14ac:dyDescent="0.35"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5:20" x14ac:dyDescent="0.35"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5:20" x14ac:dyDescent="0.35"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5:20" x14ac:dyDescent="0.35"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5:20" x14ac:dyDescent="0.35"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5:20" x14ac:dyDescent="0.35"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5:20" x14ac:dyDescent="0.35"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5:20" x14ac:dyDescent="0.35"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5:20" x14ac:dyDescent="0.35"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5:20" x14ac:dyDescent="0.35"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5:20" x14ac:dyDescent="0.35"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5:20" x14ac:dyDescent="0.35"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5:20" x14ac:dyDescent="0.35"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5:20" x14ac:dyDescent="0.35"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5:20" x14ac:dyDescent="0.35"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5:20" x14ac:dyDescent="0.35"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5:20" x14ac:dyDescent="0.35"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5:20" x14ac:dyDescent="0.35"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5:20" x14ac:dyDescent="0.35"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spans="5:20" x14ac:dyDescent="0.35"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5:20" x14ac:dyDescent="0.35"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5:20" x14ac:dyDescent="0.35"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5:20" x14ac:dyDescent="0.35"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5:20" x14ac:dyDescent="0.35"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5:20" x14ac:dyDescent="0.35"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5:20" x14ac:dyDescent="0.35"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5:20" x14ac:dyDescent="0.35"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5:20" x14ac:dyDescent="0.35"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5:20" x14ac:dyDescent="0.35"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5:20" x14ac:dyDescent="0.35"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5:20" x14ac:dyDescent="0.35"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5:20" x14ac:dyDescent="0.35"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5:20" x14ac:dyDescent="0.35"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5:20" x14ac:dyDescent="0.35"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5:20" x14ac:dyDescent="0.35"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5:20" x14ac:dyDescent="0.35"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5:20" x14ac:dyDescent="0.35"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5:20" x14ac:dyDescent="0.35"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5:20" x14ac:dyDescent="0.35"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5:20" x14ac:dyDescent="0.35"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5:20" x14ac:dyDescent="0.35"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5:20" x14ac:dyDescent="0.35"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5:20" x14ac:dyDescent="0.35"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5:20" x14ac:dyDescent="0.35"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5:20" x14ac:dyDescent="0.35"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5:20" x14ac:dyDescent="0.35"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5:20" x14ac:dyDescent="0.35"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5:20" x14ac:dyDescent="0.35"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5:20" x14ac:dyDescent="0.35"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5:20" x14ac:dyDescent="0.35"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5:20" x14ac:dyDescent="0.35"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5:20" x14ac:dyDescent="0.35"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5:20" x14ac:dyDescent="0.35"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5:20" x14ac:dyDescent="0.35"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5:20" x14ac:dyDescent="0.35"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5:20" x14ac:dyDescent="0.35"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5:20" x14ac:dyDescent="0.35"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5:20" x14ac:dyDescent="0.35"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5:20" x14ac:dyDescent="0.35"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5:20" x14ac:dyDescent="0.35"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5:20" x14ac:dyDescent="0.35"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5:20" x14ac:dyDescent="0.35"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5:20" x14ac:dyDescent="0.35"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5:20" x14ac:dyDescent="0.35"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5:20" x14ac:dyDescent="0.35"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5:20" x14ac:dyDescent="0.35"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5:20" x14ac:dyDescent="0.35"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5:20" x14ac:dyDescent="0.35"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5:20" x14ac:dyDescent="0.35"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spans="5:20" x14ac:dyDescent="0.35"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5:20" x14ac:dyDescent="0.35"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5:20" x14ac:dyDescent="0.35"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5:20" x14ac:dyDescent="0.35"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5:20" x14ac:dyDescent="0.35"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5:20" x14ac:dyDescent="0.35"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5:20" x14ac:dyDescent="0.35"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5:20" x14ac:dyDescent="0.35"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5:20" x14ac:dyDescent="0.35"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5:20" x14ac:dyDescent="0.35"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spans="5:20" x14ac:dyDescent="0.35"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5:20" x14ac:dyDescent="0.35"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5:20" x14ac:dyDescent="0.35"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5:20" x14ac:dyDescent="0.35"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5:20" x14ac:dyDescent="0.35"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5:20" x14ac:dyDescent="0.35"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5:20" x14ac:dyDescent="0.35"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5:20" x14ac:dyDescent="0.35"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5:20" x14ac:dyDescent="0.35"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5:20" x14ac:dyDescent="0.35"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5:20" x14ac:dyDescent="0.35"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5:20" x14ac:dyDescent="0.35"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5:20" x14ac:dyDescent="0.35"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5:20" x14ac:dyDescent="0.35"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5:20" x14ac:dyDescent="0.35"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5:20" x14ac:dyDescent="0.35"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5:20" x14ac:dyDescent="0.35"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5:20" x14ac:dyDescent="0.35"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5:20" x14ac:dyDescent="0.35"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5:20" x14ac:dyDescent="0.35"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spans="5:20" x14ac:dyDescent="0.35"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5:20" x14ac:dyDescent="0.35"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5:20" x14ac:dyDescent="0.35"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5:20" x14ac:dyDescent="0.35"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5:20" x14ac:dyDescent="0.35"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5:20" x14ac:dyDescent="0.35"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5:20" x14ac:dyDescent="0.35"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5:20" x14ac:dyDescent="0.35"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5:20" x14ac:dyDescent="0.35"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5:20" x14ac:dyDescent="0.35"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spans="5:20" x14ac:dyDescent="0.35"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5:20" x14ac:dyDescent="0.35"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5:20" x14ac:dyDescent="0.35"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5:20" x14ac:dyDescent="0.35"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5:20" x14ac:dyDescent="0.35"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5:20" x14ac:dyDescent="0.35"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5:20" x14ac:dyDescent="0.35"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5:20" x14ac:dyDescent="0.35"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5:20" x14ac:dyDescent="0.35"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5:20" x14ac:dyDescent="0.35"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spans="5:20" x14ac:dyDescent="0.35"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5:20" x14ac:dyDescent="0.35"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5:20" x14ac:dyDescent="0.35"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5:20" x14ac:dyDescent="0.35"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5:20" x14ac:dyDescent="0.35"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5:20" x14ac:dyDescent="0.35"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5:20" x14ac:dyDescent="0.35"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5:20" x14ac:dyDescent="0.35"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5:20" x14ac:dyDescent="0.35"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5:20" x14ac:dyDescent="0.35"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5:20" x14ac:dyDescent="0.35"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5:20" x14ac:dyDescent="0.35"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5:20" x14ac:dyDescent="0.35"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5:20" x14ac:dyDescent="0.35"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5:20" x14ac:dyDescent="0.35"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5:20" x14ac:dyDescent="0.35"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5:20" x14ac:dyDescent="0.35"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5:20" x14ac:dyDescent="0.35"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5:20" x14ac:dyDescent="0.35"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5:20" x14ac:dyDescent="0.35"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spans="5:20" x14ac:dyDescent="0.35"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5:20" x14ac:dyDescent="0.35"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5:20" x14ac:dyDescent="0.35"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5:20" x14ac:dyDescent="0.35"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5:20" x14ac:dyDescent="0.35"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5:20" x14ac:dyDescent="0.35"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5:20" x14ac:dyDescent="0.35"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5:20" x14ac:dyDescent="0.35"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5:20" x14ac:dyDescent="0.35"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5:20" x14ac:dyDescent="0.35"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5:20" x14ac:dyDescent="0.35"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5:20" x14ac:dyDescent="0.35"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5:20" x14ac:dyDescent="0.35"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5:20" x14ac:dyDescent="0.35"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5:20" x14ac:dyDescent="0.35"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5:20" x14ac:dyDescent="0.35"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5:20" x14ac:dyDescent="0.35"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5:20" x14ac:dyDescent="0.35"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5:20" x14ac:dyDescent="0.35"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5:20" x14ac:dyDescent="0.35"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spans="5:20" x14ac:dyDescent="0.35"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5:20" x14ac:dyDescent="0.35"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5:20" x14ac:dyDescent="0.35"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5:20" x14ac:dyDescent="0.35"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5:20" x14ac:dyDescent="0.35"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5:20" x14ac:dyDescent="0.35"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5:20" x14ac:dyDescent="0.35"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5:20" x14ac:dyDescent="0.35"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5:20" x14ac:dyDescent="0.35"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5:20" x14ac:dyDescent="0.35"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5:20" x14ac:dyDescent="0.35"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5:20" x14ac:dyDescent="0.35"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5:20" x14ac:dyDescent="0.35"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5:20" x14ac:dyDescent="0.35"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5:20" x14ac:dyDescent="0.35"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5:20" x14ac:dyDescent="0.35"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5:20" x14ac:dyDescent="0.35"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5:20" x14ac:dyDescent="0.35"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5:20" x14ac:dyDescent="0.35"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5:20" x14ac:dyDescent="0.35"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5:20" x14ac:dyDescent="0.35"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5:20" x14ac:dyDescent="0.35"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5:20" x14ac:dyDescent="0.35"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5:20" x14ac:dyDescent="0.35"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5:20" x14ac:dyDescent="0.35"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5:20" x14ac:dyDescent="0.35"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5:20" x14ac:dyDescent="0.35"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5:20" x14ac:dyDescent="0.35"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5:20" x14ac:dyDescent="0.35"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5:20" x14ac:dyDescent="0.35"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5:20" x14ac:dyDescent="0.35"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5:20" x14ac:dyDescent="0.35"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5:20" x14ac:dyDescent="0.35"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5:20" x14ac:dyDescent="0.35"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5:20" x14ac:dyDescent="0.35"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5:20" x14ac:dyDescent="0.35"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5:20" x14ac:dyDescent="0.35"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5:20" x14ac:dyDescent="0.35"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5:20" x14ac:dyDescent="0.35"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5:20" x14ac:dyDescent="0.35"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5:20" x14ac:dyDescent="0.35"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5:20" x14ac:dyDescent="0.35"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5:20" x14ac:dyDescent="0.35"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5:20" x14ac:dyDescent="0.35"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5:20" x14ac:dyDescent="0.35"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5:20" x14ac:dyDescent="0.35"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5:20" x14ac:dyDescent="0.35"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5:20" x14ac:dyDescent="0.35"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5:20" x14ac:dyDescent="0.35"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5:20" x14ac:dyDescent="0.35"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5:20" x14ac:dyDescent="0.35"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5:20" x14ac:dyDescent="0.35"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5:20" x14ac:dyDescent="0.35"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5:20" x14ac:dyDescent="0.35"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5:20" x14ac:dyDescent="0.35"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5:20" x14ac:dyDescent="0.35"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5:20" x14ac:dyDescent="0.35"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5:20" x14ac:dyDescent="0.35"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5:20" x14ac:dyDescent="0.35"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5:20" x14ac:dyDescent="0.35"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5:20" x14ac:dyDescent="0.35"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5:20" x14ac:dyDescent="0.35"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5:20" x14ac:dyDescent="0.35"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5:20" x14ac:dyDescent="0.35"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5:20" x14ac:dyDescent="0.35"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5:20" x14ac:dyDescent="0.35"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5:20" x14ac:dyDescent="0.35"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5:20" x14ac:dyDescent="0.35"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5:20" x14ac:dyDescent="0.35"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5:20" x14ac:dyDescent="0.35"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5:20" x14ac:dyDescent="0.35"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5:20" x14ac:dyDescent="0.35"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5:20" x14ac:dyDescent="0.35"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5:20" x14ac:dyDescent="0.35"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5:20" x14ac:dyDescent="0.35"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5:20" x14ac:dyDescent="0.35"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5:20" x14ac:dyDescent="0.35"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5:20" x14ac:dyDescent="0.35"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5:20" x14ac:dyDescent="0.35"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5:20" x14ac:dyDescent="0.35"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5:20" x14ac:dyDescent="0.35"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5:20" x14ac:dyDescent="0.35"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5:20" x14ac:dyDescent="0.35"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5:20" x14ac:dyDescent="0.35"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5:20" x14ac:dyDescent="0.35"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5:20" x14ac:dyDescent="0.35"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5:20" x14ac:dyDescent="0.35"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5:20" x14ac:dyDescent="0.35"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5:20" x14ac:dyDescent="0.35"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5:20" x14ac:dyDescent="0.35"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5:20" x14ac:dyDescent="0.35"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5:20" x14ac:dyDescent="0.35"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5:20" x14ac:dyDescent="0.35"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5:20" x14ac:dyDescent="0.35"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5:20" x14ac:dyDescent="0.35"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5:20" x14ac:dyDescent="0.35"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5:20" x14ac:dyDescent="0.35"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5:20" x14ac:dyDescent="0.35"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5:20" x14ac:dyDescent="0.35"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5:20" x14ac:dyDescent="0.35"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5:20" x14ac:dyDescent="0.35"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5:20" x14ac:dyDescent="0.35"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5:20" x14ac:dyDescent="0.35"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5:20" x14ac:dyDescent="0.35"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5:20" x14ac:dyDescent="0.35"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5:20" x14ac:dyDescent="0.35"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5:20" x14ac:dyDescent="0.35"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5:20" x14ac:dyDescent="0.35"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5:20" x14ac:dyDescent="0.35"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5:20" x14ac:dyDescent="0.35"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5:20" x14ac:dyDescent="0.35"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5:20" x14ac:dyDescent="0.35"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5:20" x14ac:dyDescent="0.35"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5:20" x14ac:dyDescent="0.35"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5:20" x14ac:dyDescent="0.35"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5:20" x14ac:dyDescent="0.35"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5:20" x14ac:dyDescent="0.35"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5:20" x14ac:dyDescent="0.35"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5:20" x14ac:dyDescent="0.35"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5:20" x14ac:dyDescent="0.35"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5:20" x14ac:dyDescent="0.35"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5:20" x14ac:dyDescent="0.35"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5:20" x14ac:dyDescent="0.35"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5:20" x14ac:dyDescent="0.35"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spans="5:20" x14ac:dyDescent="0.35"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spans="5:20" x14ac:dyDescent="0.35"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spans="5:20" x14ac:dyDescent="0.35"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spans="5:20" x14ac:dyDescent="0.35"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spans="5:20" x14ac:dyDescent="0.35"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spans="5:20" x14ac:dyDescent="0.35"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5:20" x14ac:dyDescent="0.35"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</row>
    <row r="1002" spans="5:20" x14ac:dyDescent="0.35"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5:20" x14ac:dyDescent="0.35"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</row>
    <row r="1004" spans="5:20" x14ac:dyDescent="0.35"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5:20" x14ac:dyDescent="0.35"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 spans="5:20" x14ac:dyDescent="0.35"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5:20" x14ac:dyDescent="0.35"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</row>
    <row r="1008" spans="5:20" x14ac:dyDescent="0.35"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</row>
    <row r="1009" spans="5:20" x14ac:dyDescent="0.35"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</row>
    <row r="1010" spans="5:20" x14ac:dyDescent="0.35"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</row>
    <row r="1011" spans="5:20" x14ac:dyDescent="0.35"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</row>
    <row r="1012" spans="5:20" x14ac:dyDescent="0.35"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5:20" x14ac:dyDescent="0.35"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</row>
    <row r="1014" spans="5:20" x14ac:dyDescent="0.35"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5:20" x14ac:dyDescent="0.35"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5:20" x14ac:dyDescent="0.35"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5:20" x14ac:dyDescent="0.35"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5:20" x14ac:dyDescent="0.35"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</row>
    <row r="1019" spans="5:20" x14ac:dyDescent="0.35"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 spans="5:20" x14ac:dyDescent="0.35"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5:20" x14ac:dyDescent="0.35"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</row>
    <row r="1022" spans="5:20" x14ac:dyDescent="0.35"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5:20" x14ac:dyDescent="0.35"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</row>
    <row r="1024" spans="5:20" x14ac:dyDescent="0.35"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5:20" x14ac:dyDescent="0.35"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</row>
    <row r="1026" spans="5:20" x14ac:dyDescent="0.35"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5:20" x14ac:dyDescent="0.35"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5:20" x14ac:dyDescent="0.35"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5:20" x14ac:dyDescent="0.35"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5:20" x14ac:dyDescent="0.35"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5:20" x14ac:dyDescent="0.35"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5:20" x14ac:dyDescent="0.35"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5:20" x14ac:dyDescent="0.35"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</row>
    <row r="1034" spans="5:20" x14ac:dyDescent="0.35"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5:20" x14ac:dyDescent="0.35"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5:20" x14ac:dyDescent="0.35"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</row>
    <row r="1037" spans="5:20" x14ac:dyDescent="0.35"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5:20" x14ac:dyDescent="0.35"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</row>
    <row r="1039" spans="5:20" x14ac:dyDescent="0.35"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5:20" x14ac:dyDescent="0.35"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</row>
    <row r="1041" spans="5:20" x14ac:dyDescent="0.35"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</row>
    <row r="1042" spans="5:20" x14ac:dyDescent="0.35"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</row>
    <row r="1043" spans="5:20" x14ac:dyDescent="0.35"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5:20" x14ac:dyDescent="0.35"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5:20" x14ac:dyDescent="0.35"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</row>
    <row r="1046" spans="5:20" x14ac:dyDescent="0.35"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5:20" x14ac:dyDescent="0.35"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</row>
    <row r="1048" spans="5:20" x14ac:dyDescent="0.35"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</row>
    <row r="1049" spans="5:20" x14ac:dyDescent="0.35"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5:20" x14ac:dyDescent="0.35"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5:20" x14ac:dyDescent="0.35"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5:20" x14ac:dyDescent="0.35"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5:20" x14ac:dyDescent="0.35"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 spans="5:20" x14ac:dyDescent="0.35"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5:20" x14ac:dyDescent="0.35"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</row>
    <row r="1056" spans="5:20" x14ac:dyDescent="0.35"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</row>
    <row r="1057" spans="5:20" x14ac:dyDescent="0.35"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</row>
    <row r="1058" spans="5:20" x14ac:dyDescent="0.35"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</row>
    <row r="1059" spans="5:20" x14ac:dyDescent="0.35"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</row>
    <row r="1060" spans="5:20" x14ac:dyDescent="0.35"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</row>
    <row r="1061" spans="5:20" x14ac:dyDescent="0.35"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</row>
    <row r="1062" spans="5:20" x14ac:dyDescent="0.35"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</row>
    <row r="1063" spans="5:20" x14ac:dyDescent="0.35"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</row>
    <row r="1064" spans="5:20" x14ac:dyDescent="0.35"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</row>
    <row r="1065" spans="5:20" x14ac:dyDescent="0.35"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5:20" x14ac:dyDescent="0.35"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</row>
    <row r="1067" spans="5:20" x14ac:dyDescent="0.35"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</row>
    <row r="1068" spans="5:20" x14ac:dyDescent="0.35"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5:20" x14ac:dyDescent="0.35"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</row>
    <row r="1070" spans="5:20" x14ac:dyDescent="0.35"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</row>
    <row r="1071" spans="5:20" x14ac:dyDescent="0.35"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</row>
    <row r="1072" spans="5:20" x14ac:dyDescent="0.35"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5:20" x14ac:dyDescent="0.35"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</row>
    <row r="1074" spans="5:20" x14ac:dyDescent="0.35"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</row>
    <row r="1075" spans="5:20" x14ac:dyDescent="0.35"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5:20" x14ac:dyDescent="0.35"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</row>
    <row r="1077" spans="5:20" x14ac:dyDescent="0.35"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</row>
    <row r="1078" spans="5:20" x14ac:dyDescent="0.35"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5:20" x14ac:dyDescent="0.35"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</row>
    <row r="1080" spans="5:20" x14ac:dyDescent="0.35"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</row>
    <row r="1081" spans="5:20" x14ac:dyDescent="0.35"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5:20" x14ac:dyDescent="0.35"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</row>
    <row r="1083" spans="5:20" x14ac:dyDescent="0.35"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5:20" x14ac:dyDescent="0.35"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5:20" x14ac:dyDescent="0.35"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 spans="5:20" x14ac:dyDescent="0.35"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5:20" x14ac:dyDescent="0.35"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5:20" x14ac:dyDescent="0.35"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</row>
    <row r="1089" spans="5:20" x14ac:dyDescent="0.35"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 spans="5:20" x14ac:dyDescent="0.35"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</row>
    <row r="1091" spans="5:20" x14ac:dyDescent="0.35"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 spans="5:20" x14ac:dyDescent="0.35"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</row>
    <row r="1093" spans="5:20" x14ac:dyDescent="0.35"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 spans="5:20" x14ac:dyDescent="0.35"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</row>
    <row r="1095" spans="5:20" x14ac:dyDescent="0.35"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 spans="5:20" x14ac:dyDescent="0.35"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</row>
    <row r="1097" spans="5:20" x14ac:dyDescent="0.35"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 spans="5:20" x14ac:dyDescent="0.35"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</row>
    <row r="1099" spans="5:20" x14ac:dyDescent="0.35"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5:20" x14ac:dyDescent="0.35"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5:20" x14ac:dyDescent="0.35"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 spans="5:20" x14ac:dyDescent="0.35"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5:20" x14ac:dyDescent="0.35"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5:20" x14ac:dyDescent="0.35"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5:20" x14ac:dyDescent="0.35"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</row>
    <row r="1106" spans="5:20" x14ac:dyDescent="0.35"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5:20" x14ac:dyDescent="0.35"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5:20" x14ac:dyDescent="0.35"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</row>
    <row r="1109" spans="5:20" x14ac:dyDescent="0.35"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5:20" x14ac:dyDescent="0.35"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</row>
    <row r="1111" spans="5:20" x14ac:dyDescent="0.35"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</row>
    <row r="1112" spans="5:20" x14ac:dyDescent="0.35"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5:20" x14ac:dyDescent="0.35"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</row>
    <row r="1114" spans="5:20" x14ac:dyDescent="0.35"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</row>
    <row r="1115" spans="5:20" x14ac:dyDescent="0.35"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</row>
    <row r="1116" spans="5:20" x14ac:dyDescent="0.35"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5:20" x14ac:dyDescent="0.35"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</row>
    <row r="1118" spans="5:20" x14ac:dyDescent="0.35"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5:20" x14ac:dyDescent="0.35"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5:20" x14ac:dyDescent="0.35"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5:20" x14ac:dyDescent="0.35"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5:20" x14ac:dyDescent="0.35"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</row>
    <row r="1123" spans="5:20" x14ac:dyDescent="0.35"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5:20" x14ac:dyDescent="0.35"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5:20" x14ac:dyDescent="0.35"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</row>
    <row r="1126" spans="5:20" x14ac:dyDescent="0.35"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</row>
    <row r="1127" spans="5:20" x14ac:dyDescent="0.35"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</row>
    <row r="1128" spans="5:20" x14ac:dyDescent="0.35"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5:20" x14ac:dyDescent="0.35"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</row>
    <row r="1130" spans="5:20" x14ac:dyDescent="0.35"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</row>
    <row r="1131" spans="5:20" x14ac:dyDescent="0.35"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5:20" x14ac:dyDescent="0.35"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5:20" x14ac:dyDescent="0.35"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5:20" x14ac:dyDescent="0.35"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</row>
    <row r="1135" spans="5:20" x14ac:dyDescent="0.35"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5:20" x14ac:dyDescent="0.35"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5:20" x14ac:dyDescent="0.35"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5:20" x14ac:dyDescent="0.35"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5:20" x14ac:dyDescent="0.35"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5:20" x14ac:dyDescent="0.35"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5:20" x14ac:dyDescent="0.35"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</row>
    <row r="1142" spans="5:20" x14ac:dyDescent="0.35"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</row>
    <row r="1143" spans="5:20" x14ac:dyDescent="0.35"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</row>
    <row r="1144" spans="5:20" x14ac:dyDescent="0.35"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</row>
    <row r="1145" spans="5:20" x14ac:dyDescent="0.35"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</row>
    <row r="1146" spans="5:20" x14ac:dyDescent="0.35"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</row>
    <row r="1147" spans="5:20" x14ac:dyDescent="0.35"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5:20" x14ac:dyDescent="0.35"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</row>
    <row r="1149" spans="5:20" x14ac:dyDescent="0.35"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 spans="5:20" x14ac:dyDescent="0.35"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5:20" x14ac:dyDescent="0.35"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5:20" x14ac:dyDescent="0.35"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</row>
    <row r="1153" spans="5:20" x14ac:dyDescent="0.35"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5:20" x14ac:dyDescent="0.35"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5:20" x14ac:dyDescent="0.35"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5:20" x14ac:dyDescent="0.35"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5:20" x14ac:dyDescent="0.35"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5:20" x14ac:dyDescent="0.35"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5:20" x14ac:dyDescent="0.35"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</row>
    <row r="1160" spans="5:20" x14ac:dyDescent="0.35"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5:20" x14ac:dyDescent="0.35"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 spans="5:20" x14ac:dyDescent="0.35"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</row>
    <row r="1163" spans="5:20" x14ac:dyDescent="0.35"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 spans="5:20" x14ac:dyDescent="0.35"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</row>
    <row r="1165" spans="5:20" x14ac:dyDescent="0.35"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 spans="5:20" x14ac:dyDescent="0.35"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</row>
    <row r="1167" spans="5:20" x14ac:dyDescent="0.35"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 spans="5:20" x14ac:dyDescent="0.35"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</row>
    <row r="1169" spans="5:20" x14ac:dyDescent="0.35"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 spans="5:20" x14ac:dyDescent="0.35"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</row>
    <row r="1171" spans="5:20" x14ac:dyDescent="0.35"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 spans="5:20" x14ac:dyDescent="0.35"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</row>
    <row r="1173" spans="5:20" x14ac:dyDescent="0.35"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</row>
    <row r="1174" spans="5:20" x14ac:dyDescent="0.35"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</row>
    <row r="1175" spans="5:20" x14ac:dyDescent="0.35"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</row>
    <row r="1176" spans="5:20" x14ac:dyDescent="0.35"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</row>
    <row r="1177" spans="5:20" x14ac:dyDescent="0.35"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</row>
    <row r="1178" spans="5:20" x14ac:dyDescent="0.35"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</row>
    <row r="1179" spans="5:20" x14ac:dyDescent="0.35"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</row>
    <row r="1180" spans="5:20" x14ac:dyDescent="0.35"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</row>
    <row r="1181" spans="5:20" x14ac:dyDescent="0.35"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</row>
    <row r="1182" spans="5:20" x14ac:dyDescent="0.35"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</row>
    <row r="1183" spans="5:20" x14ac:dyDescent="0.35"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 spans="5:20" x14ac:dyDescent="0.35"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</row>
    <row r="1185" spans="5:20" x14ac:dyDescent="0.35"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 spans="5:20" x14ac:dyDescent="0.35"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</row>
    <row r="1187" spans="5:20" x14ac:dyDescent="0.35"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 spans="5:20" x14ac:dyDescent="0.35"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</row>
    <row r="1189" spans="5:20" x14ac:dyDescent="0.35"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 spans="5:20" x14ac:dyDescent="0.35"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</row>
    <row r="1191" spans="5:20" x14ac:dyDescent="0.35"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 spans="5:20" x14ac:dyDescent="0.35"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</row>
    <row r="1193" spans="5:20" x14ac:dyDescent="0.35"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 spans="5:20" x14ac:dyDescent="0.35"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</row>
    <row r="1195" spans="5:20" x14ac:dyDescent="0.35"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 spans="5:20" x14ac:dyDescent="0.35"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</row>
    <row r="1197" spans="5:20" x14ac:dyDescent="0.35"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 spans="5:20" x14ac:dyDescent="0.35"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</row>
    <row r="1199" spans="5:20" x14ac:dyDescent="0.35"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 spans="5:20" x14ac:dyDescent="0.35"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</row>
    <row r="1201" spans="5:20" x14ac:dyDescent="0.35"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</row>
    <row r="1202" spans="5:20" x14ac:dyDescent="0.35"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</row>
    <row r="1203" spans="5:20" x14ac:dyDescent="0.35"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</row>
    <row r="1204" spans="5:20" x14ac:dyDescent="0.35"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</row>
    <row r="1205" spans="5:20" x14ac:dyDescent="0.35"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</row>
    <row r="1206" spans="5:20" x14ac:dyDescent="0.35"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</row>
    <row r="1207" spans="5:20" x14ac:dyDescent="0.35"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</row>
    <row r="1208" spans="5:20" x14ac:dyDescent="0.35"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</row>
    <row r="1209" spans="5:20" x14ac:dyDescent="0.35"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</row>
    <row r="1210" spans="5:20" x14ac:dyDescent="0.35"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</row>
    <row r="1211" spans="5:20" x14ac:dyDescent="0.35"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</row>
    <row r="1212" spans="5:20" x14ac:dyDescent="0.35"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</row>
    <row r="1213" spans="5:20" x14ac:dyDescent="0.35"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</row>
    <row r="1214" spans="5:20" x14ac:dyDescent="0.35"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</row>
    <row r="1215" spans="5:20" x14ac:dyDescent="0.35"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 spans="5:20" x14ac:dyDescent="0.35"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</row>
    <row r="1217" spans="5:20" x14ac:dyDescent="0.35"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 spans="5:20" x14ac:dyDescent="0.35"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</row>
    <row r="1219" spans="5:20" x14ac:dyDescent="0.35"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 spans="5:20" x14ac:dyDescent="0.35"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</row>
    <row r="1221" spans="5:20" x14ac:dyDescent="0.35"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 spans="5:20" x14ac:dyDescent="0.35"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</row>
    <row r="1223" spans="5:20" x14ac:dyDescent="0.35"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 spans="5:20" x14ac:dyDescent="0.35"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</row>
    <row r="1225" spans="5:20" x14ac:dyDescent="0.35"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 spans="5:20" x14ac:dyDescent="0.35"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</row>
    <row r="1227" spans="5:20" x14ac:dyDescent="0.35"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</row>
    <row r="1228" spans="5:20" x14ac:dyDescent="0.35"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</row>
    <row r="1229" spans="5:20" x14ac:dyDescent="0.35"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</row>
    <row r="1230" spans="5:20" x14ac:dyDescent="0.35"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</row>
    <row r="1231" spans="5:20" x14ac:dyDescent="0.35"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</row>
    <row r="1232" spans="5:20" x14ac:dyDescent="0.35"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</row>
    <row r="1233" spans="5:20" x14ac:dyDescent="0.35"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</row>
    <row r="1234" spans="5:20" x14ac:dyDescent="0.35"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</row>
    <row r="1235" spans="5:20" x14ac:dyDescent="0.35"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</row>
    <row r="1236" spans="5:20" x14ac:dyDescent="0.35"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</row>
    <row r="1237" spans="5:20" x14ac:dyDescent="0.35"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 spans="5:20" x14ac:dyDescent="0.35"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</row>
    <row r="1239" spans="5:20" x14ac:dyDescent="0.35"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</row>
    <row r="1240" spans="5:20" x14ac:dyDescent="0.35"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</row>
    <row r="1241" spans="5:20" x14ac:dyDescent="0.35"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</row>
    <row r="1242" spans="5:20" x14ac:dyDescent="0.35"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5:20" x14ac:dyDescent="0.35"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</row>
    <row r="1244" spans="5:20" x14ac:dyDescent="0.35"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</row>
    <row r="1245" spans="5:20" x14ac:dyDescent="0.35"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</row>
    <row r="1246" spans="5:20" x14ac:dyDescent="0.35"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</row>
    <row r="1247" spans="5:20" x14ac:dyDescent="0.35"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</row>
    <row r="1248" spans="5:20" x14ac:dyDescent="0.35"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</row>
    <row r="1249" spans="5:20" x14ac:dyDescent="0.35"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 spans="5:20" x14ac:dyDescent="0.35"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</row>
    <row r="1251" spans="5:20" x14ac:dyDescent="0.35"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 spans="5:20" x14ac:dyDescent="0.35"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</row>
    <row r="1253" spans="5:20" x14ac:dyDescent="0.35"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 spans="5:20" x14ac:dyDescent="0.35"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</row>
    <row r="1255" spans="5:20" x14ac:dyDescent="0.35"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 spans="5:20" x14ac:dyDescent="0.35"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</row>
    <row r="1257" spans="5:20" x14ac:dyDescent="0.35"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 spans="5:20" x14ac:dyDescent="0.35"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</row>
    <row r="1259" spans="5:20" x14ac:dyDescent="0.35"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 spans="5:20" x14ac:dyDescent="0.35"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</row>
    <row r="1261" spans="5:20" x14ac:dyDescent="0.35"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 spans="5:20" x14ac:dyDescent="0.35"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</row>
    <row r="1263" spans="5:20" x14ac:dyDescent="0.35"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 spans="5:20" x14ac:dyDescent="0.35"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</row>
    <row r="1265" spans="5:20" x14ac:dyDescent="0.35"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 spans="5:20" x14ac:dyDescent="0.35"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</row>
    <row r="1267" spans="5:20" x14ac:dyDescent="0.35"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 spans="5:20" x14ac:dyDescent="0.35"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</row>
    <row r="1269" spans="5:20" x14ac:dyDescent="0.35"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 spans="5:20" x14ac:dyDescent="0.35"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</row>
    <row r="1271" spans="5:20" x14ac:dyDescent="0.35"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 spans="5:20" x14ac:dyDescent="0.35"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</row>
    <row r="1273" spans="5:20" x14ac:dyDescent="0.35"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 spans="5:20" x14ac:dyDescent="0.35"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</row>
    <row r="1275" spans="5:20" x14ac:dyDescent="0.35"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</row>
    <row r="1276" spans="5:20" x14ac:dyDescent="0.35"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</row>
    <row r="1277" spans="5:20" x14ac:dyDescent="0.35"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</row>
    <row r="1278" spans="5:20" x14ac:dyDescent="0.35"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</row>
    <row r="1279" spans="5:20" x14ac:dyDescent="0.35"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</row>
    <row r="1280" spans="5:20" x14ac:dyDescent="0.35"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</row>
    <row r="1281" spans="5:20" x14ac:dyDescent="0.35"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</row>
    <row r="1282" spans="5:20" x14ac:dyDescent="0.35"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</row>
    <row r="1283" spans="5:20" x14ac:dyDescent="0.35"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</row>
    <row r="1284" spans="5:20" x14ac:dyDescent="0.35"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</row>
    <row r="1285" spans="5:20" x14ac:dyDescent="0.35"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</row>
    <row r="1286" spans="5:20" x14ac:dyDescent="0.35"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</row>
    <row r="1287" spans="5:20" x14ac:dyDescent="0.35"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</row>
    <row r="1288" spans="5:20" x14ac:dyDescent="0.35"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</row>
    <row r="1289" spans="5:20" x14ac:dyDescent="0.35"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</row>
    <row r="1290" spans="5:20" x14ac:dyDescent="0.35"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</row>
    <row r="1291" spans="5:20" x14ac:dyDescent="0.35"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</row>
    <row r="1292" spans="5:20" x14ac:dyDescent="0.35"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</row>
    <row r="1293" spans="5:20" x14ac:dyDescent="0.35"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</row>
    <row r="1294" spans="5:20" x14ac:dyDescent="0.35"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</row>
    <row r="1295" spans="5:20" x14ac:dyDescent="0.35"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</row>
    <row r="1296" spans="5:20" x14ac:dyDescent="0.35"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</row>
    <row r="1297" spans="5:20" x14ac:dyDescent="0.35"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</row>
    <row r="1298" spans="5:20" x14ac:dyDescent="0.35"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</row>
    <row r="1299" spans="5:20" x14ac:dyDescent="0.35"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</row>
    <row r="1300" spans="5:20" x14ac:dyDescent="0.35"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</row>
    <row r="1301" spans="5:20" x14ac:dyDescent="0.35"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 spans="5:20" x14ac:dyDescent="0.35"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</row>
    <row r="1303" spans="5:20" x14ac:dyDescent="0.35"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 spans="5:20" x14ac:dyDescent="0.35"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</row>
    <row r="1305" spans="5:20" x14ac:dyDescent="0.35"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 spans="5:20" x14ac:dyDescent="0.35"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</row>
    <row r="1307" spans="5:20" x14ac:dyDescent="0.35"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 spans="5:20" x14ac:dyDescent="0.35"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</row>
    <row r="1309" spans="5:20" x14ac:dyDescent="0.35"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 spans="5:20" x14ac:dyDescent="0.35"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</row>
    <row r="1311" spans="5:20" x14ac:dyDescent="0.35"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 spans="5:20" x14ac:dyDescent="0.35"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</row>
    <row r="1313" spans="5:20" x14ac:dyDescent="0.35"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 spans="5:20" x14ac:dyDescent="0.35"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</row>
    <row r="1315" spans="5:20" x14ac:dyDescent="0.35"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</row>
    <row r="1316" spans="5:20" x14ac:dyDescent="0.35"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</row>
    <row r="1317" spans="5:20" x14ac:dyDescent="0.35"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</row>
    <row r="1318" spans="5:20" x14ac:dyDescent="0.35"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</row>
    <row r="1319" spans="5:20" x14ac:dyDescent="0.35"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</row>
    <row r="1320" spans="5:20" x14ac:dyDescent="0.35"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</row>
    <row r="1321" spans="5:20" x14ac:dyDescent="0.35"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</row>
    <row r="1322" spans="5:20" x14ac:dyDescent="0.35"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</row>
    <row r="1323" spans="5:20" x14ac:dyDescent="0.35"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</row>
    <row r="1324" spans="5:20" x14ac:dyDescent="0.35"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</row>
    <row r="1325" spans="5:20" x14ac:dyDescent="0.35"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</row>
    <row r="1326" spans="5:20" x14ac:dyDescent="0.35"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</row>
    <row r="1327" spans="5:20" x14ac:dyDescent="0.35"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</row>
    <row r="1328" spans="5:20" x14ac:dyDescent="0.35"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</row>
    <row r="1329" spans="5:20" x14ac:dyDescent="0.35"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</row>
    <row r="1330" spans="5:20" x14ac:dyDescent="0.35"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</row>
    <row r="1331" spans="5:20" x14ac:dyDescent="0.35"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</row>
    <row r="1332" spans="5:20" x14ac:dyDescent="0.35"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</row>
    <row r="1333" spans="5:20" x14ac:dyDescent="0.35"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</row>
    <row r="1334" spans="5:20" x14ac:dyDescent="0.35"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</row>
    <row r="1335" spans="5:20" x14ac:dyDescent="0.35"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</row>
    <row r="1336" spans="5:20" x14ac:dyDescent="0.35"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</row>
    <row r="1337" spans="5:20" x14ac:dyDescent="0.35"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</row>
    <row r="1338" spans="5:20" x14ac:dyDescent="0.35"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</row>
    <row r="1339" spans="5:20" x14ac:dyDescent="0.35"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</row>
    <row r="1340" spans="5:20" x14ac:dyDescent="0.35"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</row>
    <row r="1341" spans="5:20" x14ac:dyDescent="0.35"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</row>
    <row r="1342" spans="5:20" x14ac:dyDescent="0.35"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</row>
    <row r="1343" spans="5:20" x14ac:dyDescent="0.35"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</row>
    <row r="1344" spans="5:20" x14ac:dyDescent="0.35"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</row>
    <row r="1345" spans="5:20" x14ac:dyDescent="0.35"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</row>
    <row r="1346" spans="5:20" x14ac:dyDescent="0.35"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</row>
    <row r="1347" spans="5:20" x14ac:dyDescent="0.35"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</row>
    <row r="1348" spans="5:20" x14ac:dyDescent="0.35"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</row>
    <row r="1349" spans="5:20" x14ac:dyDescent="0.35"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</row>
    <row r="1350" spans="5:20" x14ac:dyDescent="0.35"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</row>
    <row r="1351" spans="5:20" x14ac:dyDescent="0.35"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</row>
    <row r="1352" spans="5:20" x14ac:dyDescent="0.35"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</row>
    <row r="1353" spans="5:20" x14ac:dyDescent="0.35"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</row>
    <row r="1354" spans="5:20" x14ac:dyDescent="0.35"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</row>
    <row r="1355" spans="5:20" x14ac:dyDescent="0.35"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</row>
    <row r="1356" spans="5:20" x14ac:dyDescent="0.35"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</row>
    <row r="1357" spans="5:20" x14ac:dyDescent="0.35"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</row>
    <row r="1358" spans="5:20" x14ac:dyDescent="0.35"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</row>
    <row r="1359" spans="5:20" x14ac:dyDescent="0.35"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</row>
    <row r="1360" spans="5:20" x14ac:dyDescent="0.35"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</row>
    <row r="1361" spans="5:20" x14ac:dyDescent="0.35"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</row>
    <row r="1362" spans="5:20" x14ac:dyDescent="0.35"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</row>
    <row r="1363" spans="5:20" x14ac:dyDescent="0.35"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 spans="5:20" x14ac:dyDescent="0.35"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</row>
    <row r="1365" spans="5:20" x14ac:dyDescent="0.35"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 spans="5:20" x14ac:dyDescent="0.35"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</row>
    <row r="1367" spans="5:20" x14ac:dyDescent="0.35"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 spans="5:20" x14ac:dyDescent="0.35"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</row>
    <row r="1369" spans="5:20" x14ac:dyDescent="0.35"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 spans="5:20" x14ac:dyDescent="0.35"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</row>
    <row r="1371" spans="5:20" x14ac:dyDescent="0.35"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</row>
    <row r="1372" spans="5:20" x14ac:dyDescent="0.35"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</row>
    <row r="1373" spans="5:20" x14ac:dyDescent="0.35"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</row>
    <row r="1374" spans="5:20" x14ac:dyDescent="0.35"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</row>
    <row r="1375" spans="5:20" x14ac:dyDescent="0.35"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</row>
    <row r="1376" spans="5:20" x14ac:dyDescent="0.35"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</row>
    <row r="1377" spans="5:20" x14ac:dyDescent="0.35"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</row>
    <row r="1378" spans="5:20" x14ac:dyDescent="0.35"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</row>
    <row r="1379" spans="5:20" x14ac:dyDescent="0.35"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</row>
    <row r="1380" spans="5:20" x14ac:dyDescent="0.35"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</row>
    <row r="1381" spans="5:20" x14ac:dyDescent="0.35"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  <row r="1382" spans="5:20" x14ac:dyDescent="0.35"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</row>
    <row r="1383" spans="5:20" x14ac:dyDescent="0.35"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</row>
    <row r="1384" spans="5:20" x14ac:dyDescent="0.35"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</row>
    <row r="1385" spans="5:20" x14ac:dyDescent="0.35"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</row>
    <row r="1386" spans="5:20" x14ac:dyDescent="0.35"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</row>
    <row r="1387" spans="5:20" x14ac:dyDescent="0.35"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</row>
    <row r="1388" spans="5:20" x14ac:dyDescent="0.35"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</row>
    <row r="1389" spans="5:20" x14ac:dyDescent="0.35"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</row>
    <row r="1390" spans="5:20" x14ac:dyDescent="0.35"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</row>
    <row r="1391" spans="5:20" x14ac:dyDescent="0.35"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</row>
    <row r="1392" spans="5:20" x14ac:dyDescent="0.35"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</row>
    <row r="1393" spans="5:20" x14ac:dyDescent="0.35"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</row>
    <row r="1394" spans="5:20" x14ac:dyDescent="0.35"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</row>
    <row r="1395" spans="5:20" x14ac:dyDescent="0.35"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</row>
    <row r="1396" spans="5:20" x14ac:dyDescent="0.35"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</row>
    <row r="1397" spans="5:20" x14ac:dyDescent="0.35"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</row>
    <row r="1398" spans="5:20" x14ac:dyDescent="0.35"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</row>
    <row r="1399" spans="5:20" x14ac:dyDescent="0.35"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</row>
    <row r="1400" spans="5:20" x14ac:dyDescent="0.35"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</row>
    <row r="1401" spans="5:20" x14ac:dyDescent="0.35"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</row>
    <row r="1402" spans="5:20" x14ac:dyDescent="0.35"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</row>
    <row r="1403" spans="5:20" x14ac:dyDescent="0.35"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</row>
    <row r="1404" spans="5:20" x14ac:dyDescent="0.35"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</row>
    <row r="1405" spans="5:20" x14ac:dyDescent="0.35"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</row>
    <row r="1406" spans="5:20" x14ac:dyDescent="0.35"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</row>
    <row r="1407" spans="5:20" x14ac:dyDescent="0.35"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</row>
    <row r="1408" spans="5:20" x14ac:dyDescent="0.35"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</row>
    <row r="1409" spans="5:20" x14ac:dyDescent="0.35"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 spans="5:20" x14ac:dyDescent="0.35"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</row>
    <row r="1411" spans="5:20" x14ac:dyDescent="0.35"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 spans="5:20" x14ac:dyDescent="0.35"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</row>
    <row r="1413" spans="5:20" x14ac:dyDescent="0.35"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 spans="5:20" x14ac:dyDescent="0.35"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</row>
    <row r="1415" spans="5:20" x14ac:dyDescent="0.35"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 spans="5:20" x14ac:dyDescent="0.35"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</row>
    <row r="1417" spans="5:20" x14ac:dyDescent="0.35"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 spans="5:20" x14ac:dyDescent="0.35"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</row>
    <row r="1419" spans="5:20" x14ac:dyDescent="0.35"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 spans="5:20" x14ac:dyDescent="0.35"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</row>
    <row r="1421" spans="5:20" x14ac:dyDescent="0.35"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 spans="5:20" x14ac:dyDescent="0.35"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</row>
    <row r="1423" spans="5:20" x14ac:dyDescent="0.35"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 spans="5:20" x14ac:dyDescent="0.35"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</row>
    <row r="1425" spans="5:20" x14ac:dyDescent="0.35"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 spans="5:20" x14ac:dyDescent="0.35"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</row>
    <row r="1427" spans="5:20" x14ac:dyDescent="0.35"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 spans="5:20" x14ac:dyDescent="0.35"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</row>
    <row r="1429" spans="5:20" x14ac:dyDescent="0.35"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 spans="5:20" x14ac:dyDescent="0.35"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</row>
    <row r="1431" spans="5:20" x14ac:dyDescent="0.35"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 spans="5:20" x14ac:dyDescent="0.35"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</row>
    <row r="1433" spans="5:20" x14ac:dyDescent="0.35"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 spans="5:20" x14ac:dyDescent="0.35"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</row>
    <row r="1435" spans="5:20" x14ac:dyDescent="0.35"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 spans="5:20" x14ac:dyDescent="0.35"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</row>
    <row r="1437" spans="5:20" x14ac:dyDescent="0.35"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 spans="5:20" x14ac:dyDescent="0.35"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</row>
    <row r="1439" spans="5:20" x14ac:dyDescent="0.35"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 spans="5:20" x14ac:dyDescent="0.35"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</row>
    <row r="1441" spans="5:20" x14ac:dyDescent="0.35"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</row>
    <row r="1442" spans="5:20" x14ac:dyDescent="0.35"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</row>
    <row r="1443" spans="5:20" x14ac:dyDescent="0.35"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</row>
    <row r="1444" spans="5:20" x14ac:dyDescent="0.35"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</row>
    <row r="1445" spans="5:20" x14ac:dyDescent="0.35"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</row>
    <row r="1446" spans="5:20" x14ac:dyDescent="0.35"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</row>
    <row r="1447" spans="5:20" x14ac:dyDescent="0.35"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 spans="5:20" x14ac:dyDescent="0.35"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</row>
    <row r="1449" spans="5:20" x14ac:dyDescent="0.35"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 spans="5:20" x14ac:dyDescent="0.35"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</row>
    <row r="1451" spans="5:20" x14ac:dyDescent="0.35"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 spans="5:20" x14ac:dyDescent="0.35"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</row>
    <row r="1453" spans="5:20" x14ac:dyDescent="0.35"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</row>
    <row r="1454" spans="5:20" x14ac:dyDescent="0.35"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</row>
    <row r="1455" spans="5:20" x14ac:dyDescent="0.35"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</row>
    <row r="1456" spans="5:20" x14ac:dyDescent="0.35"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</row>
    <row r="1457" spans="5:20" x14ac:dyDescent="0.35"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</row>
    <row r="1458" spans="5:20" x14ac:dyDescent="0.35"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</row>
    <row r="1459" spans="5:20" x14ac:dyDescent="0.35"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 spans="5:20" x14ac:dyDescent="0.35"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</row>
    <row r="1461" spans="5:20" x14ac:dyDescent="0.35"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</row>
    <row r="1462" spans="5:20" x14ac:dyDescent="0.35"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</row>
    <row r="1463" spans="5:20" x14ac:dyDescent="0.35"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</row>
    <row r="1464" spans="5:20" x14ac:dyDescent="0.35"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</row>
    <row r="1465" spans="5:20" x14ac:dyDescent="0.35"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 spans="5:20" x14ac:dyDescent="0.35"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</row>
    <row r="1467" spans="5:20" x14ac:dyDescent="0.35"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 spans="5:20" x14ac:dyDescent="0.35"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</row>
    <row r="1469" spans="5:20" x14ac:dyDescent="0.35"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</row>
    <row r="1470" spans="5:20" x14ac:dyDescent="0.35"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</row>
    <row r="1471" spans="5:20" x14ac:dyDescent="0.35"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</row>
    <row r="1472" spans="5:20" x14ac:dyDescent="0.35"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</row>
    <row r="1473" spans="5:20" x14ac:dyDescent="0.35"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 spans="5:20" x14ac:dyDescent="0.35"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</row>
    <row r="1475" spans="5:20" x14ac:dyDescent="0.35"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 spans="5:20" x14ac:dyDescent="0.35"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</row>
    <row r="1477" spans="5:20" x14ac:dyDescent="0.35"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 spans="5:20" x14ac:dyDescent="0.35"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</row>
    <row r="1479" spans="5:20" x14ac:dyDescent="0.35"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 spans="5:20" x14ac:dyDescent="0.35"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</row>
    <row r="1481" spans="5:20" x14ac:dyDescent="0.35"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 spans="5:20" x14ac:dyDescent="0.35"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</row>
    <row r="1483" spans="5:20" x14ac:dyDescent="0.35"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 spans="5:20" x14ac:dyDescent="0.35"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</row>
    <row r="1485" spans="5:20" x14ac:dyDescent="0.35"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 spans="5:20" x14ac:dyDescent="0.35"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</row>
    <row r="1487" spans="5:20" x14ac:dyDescent="0.35"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 spans="5:20" x14ac:dyDescent="0.35"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</row>
    <row r="1489" spans="5:20" x14ac:dyDescent="0.35"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 spans="5:20" x14ac:dyDescent="0.35"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</row>
    <row r="1491" spans="5:20" x14ac:dyDescent="0.35"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 spans="5:20" x14ac:dyDescent="0.35"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</row>
    <row r="1493" spans="5:20" x14ac:dyDescent="0.35"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</row>
    <row r="1494" spans="5:20" x14ac:dyDescent="0.35"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</row>
    <row r="1495" spans="5:20" x14ac:dyDescent="0.35"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 spans="5:20" x14ac:dyDescent="0.35"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</row>
    <row r="1497" spans="5:20" x14ac:dyDescent="0.35"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</row>
    <row r="1498" spans="5:20" x14ac:dyDescent="0.35"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</row>
    <row r="1499" spans="5:20" x14ac:dyDescent="0.35"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</row>
    <row r="1500" spans="5:20" x14ac:dyDescent="0.35"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</row>
    <row r="1501" spans="5:20" x14ac:dyDescent="0.35"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</row>
    <row r="1502" spans="5:20" x14ac:dyDescent="0.35"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</row>
    <row r="1503" spans="5:20" x14ac:dyDescent="0.35"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</row>
    <row r="1504" spans="5:20" x14ac:dyDescent="0.35"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</row>
    <row r="1505" spans="5:20" x14ac:dyDescent="0.35"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</row>
    <row r="1506" spans="5:20" x14ac:dyDescent="0.35"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</row>
    <row r="1507" spans="5:20" x14ac:dyDescent="0.35"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</row>
    <row r="1508" spans="5:20" x14ac:dyDescent="0.35"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</row>
    <row r="1509" spans="5:20" x14ac:dyDescent="0.35"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</row>
    <row r="1510" spans="5:20" x14ac:dyDescent="0.35"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</row>
    <row r="1511" spans="5:20" x14ac:dyDescent="0.35"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</row>
    <row r="1512" spans="5:20" x14ac:dyDescent="0.35"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</row>
    <row r="1513" spans="5:20" x14ac:dyDescent="0.35"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</row>
    <row r="1514" spans="5:20" x14ac:dyDescent="0.35"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</row>
    <row r="1515" spans="5:20" x14ac:dyDescent="0.35"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</row>
    <row r="1516" spans="5:20" x14ac:dyDescent="0.35"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</row>
    <row r="1517" spans="5:20" x14ac:dyDescent="0.35"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</row>
    <row r="1518" spans="5:20" x14ac:dyDescent="0.35"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</row>
    <row r="1519" spans="5:20" x14ac:dyDescent="0.35"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</row>
    <row r="1520" spans="5:20" x14ac:dyDescent="0.35"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</row>
    <row r="1521" spans="5:20" x14ac:dyDescent="0.35"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</row>
    <row r="1522" spans="5:20" x14ac:dyDescent="0.35"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</row>
    <row r="1523" spans="5:20" x14ac:dyDescent="0.35"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</row>
    <row r="1524" spans="5:20" x14ac:dyDescent="0.35"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</row>
    <row r="1525" spans="5:20" x14ac:dyDescent="0.35"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</row>
    <row r="1526" spans="5:20" x14ac:dyDescent="0.35"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</row>
    <row r="1527" spans="5:20" x14ac:dyDescent="0.35"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</row>
    <row r="1528" spans="5:20" x14ac:dyDescent="0.35"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</row>
    <row r="1529" spans="5:20" x14ac:dyDescent="0.35"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</row>
    <row r="1530" spans="5:20" x14ac:dyDescent="0.35"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</row>
    <row r="1531" spans="5:20" x14ac:dyDescent="0.35"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</row>
    <row r="1532" spans="5:20" x14ac:dyDescent="0.35"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</row>
    <row r="1533" spans="5:20" x14ac:dyDescent="0.35"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</row>
    <row r="1534" spans="5:20" x14ac:dyDescent="0.35"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</row>
    <row r="1535" spans="5:20" x14ac:dyDescent="0.35"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</row>
    <row r="1536" spans="5:20" x14ac:dyDescent="0.35"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</row>
    <row r="1537" spans="5:20" x14ac:dyDescent="0.35"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</row>
    <row r="1538" spans="5:20" x14ac:dyDescent="0.35"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</row>
    <row r="1539" spans="5:20" x14ac:dyDescent="0.35"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</row>
    <row r="1540" spans="5:20" x14ac:dyDescent="0.35"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</row>
    <row r="1541" spans="5:20" x14ac:dyDescent="0.35"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</row>
    <row r="1542" spans="5:20" x14ac:dyDescent="0.35"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</row>
    <row r="1543" spans="5:20" x14ac:dyDescent="0.35"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</row>
    <row r="1544" spans="5:20" x14ac:dyDescent="0.35"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</row>
    <row r="1545" spans="5:20" x14ac:dyDescent="0.35"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</row>
    <row r="1546" spans="5:20" x14ac:dyDescent="0.35"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</row>
    <row r="1547" spans="5:20" x14ac:dyDescent="0.35"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</row>
    <row r="1548" spans="5:20" x14ac:dyDescent="0.35"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</row>
    <row r="1549" spans="5:20" x14ac:dyDescent="0.35"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</row>
    <row r="1550" spans="5:20" x14ac:dyDescent="0.35"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</row>
    <row r="1551" spans="5:20" x14ac:dyDescent="0.35"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</row>
  </sheetData>
  <mergeCells count="3">
    <mergeCell ref="I2:J2"/>
    <mergeCell ref="K2:L2"/>
    <mergeCell ref="G2:H2"/>
  </mergeCells>
  <pageMargins left="0.7" right="0.7" top="0.75" bottom="0.75" header="0.3" footer="0.3"/>
  <ignoredErrors>
    <ignoredError sqref="C2" evalErro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A_t</vt:lpstr>
      <vt:lpstr>dt</vt:lpstr>
      <vt:lpstr>error</vt:lpstr>
      <vt:lpstr>hedge</vt:lpstr>
      <vt:lpstr>k</vt:lpstr>
      <vt:lpstr>mu</vt:lpstr>
      <vt:lpstr>payoff</vt:lpstr>
      <vt:lpstr>r_</vt:lpstr>
      <vt:lpstr>S0</vt:lpstr>
      <vt:lpstr>sigma</vt:lpstr>
      <vt:lpstr>t</vt:lpstr>
      <vt:lpstr>v_t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2023-10-12T19:08:47Z</dcterms:created>
  <dcterms:modified xsi:type="dcterms:W3CDTF">2023-10-15T17:49:08Z</dcterms:modified>
</cp:coreProperties>
</file>